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<sst xmlns="http://schemas.openxmlformats.org/spreadsheetml/2006/main" count="4342" uniqueCount="1024">
  <si>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</si>
  <si>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</si>
  <si>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</si>
  <si>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</si>
  <si>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</si>
  <si>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</si>
  <si>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</si>
  <si>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</si>
  <si>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</si>
  <si>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</si>
  <si>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</si>
  <si>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</si>
  <si>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</si>
  <si>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</si>
  <si>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</si>
  <si>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</si>
  <si>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</si>
  <si>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</si>
  <si>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</si>
  <si>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</si>
  <si>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</si>
  <si>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</si>
  <si>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</si>
  <si>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</si>
  <si>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</si>
  <si>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</si>
  <si>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</si>
  <si>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</si>
  <si>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</si>
  <si>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</si>
  <si>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</si>
  <si>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</si>
  <si>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</si>
  <si>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</si>
  <si>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</si>
  <si>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</si>
  <si>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</si>
  <si>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</si>
  <si>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</si>
  <si>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</si>
  <si>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</si>
  <si>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</si>
  <si>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</si>
  <si>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</si>
  <si>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</si>
  <si>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</si>
  <si>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</si>
  <si>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</si>
  <si>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</si>
  <si>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</si>
  <si>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</si>
  <si>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</si>
  <si>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</si>
  <si>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</si>
  <si>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</si>
  <si>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</si>
  <si>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</si>
  <si>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</si>
  <si>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</si>
  <si>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</si>
  <si>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</si>
  <si>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</si>
  <si>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</si>
  <si>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</si>
  <si>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</si>
  <si>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</si>
  <si>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</si>
  <si>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</si>
  <si>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</si>
  <si>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</si>
  <si>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</si>
  <si>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</si>
  <si>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</si>
  <si>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</si>
  <si>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</si>
  <si>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</si>
  <si>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</si>
  <si>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</si>
  <si>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</si>
  <si>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</si>
  <si>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</si>
  <si>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</si>
  <si>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</si>
  <si>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</si>
  <si>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</si>
  <si>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</si>
  <si>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</si>
  <si>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</si>
  <si>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</si>
  <si>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</si>
  <si>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</si>
  <si>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</si>
  <si>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</si>
  <si>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</si>
  <si>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</si>
  <si>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</si>
  <si>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</si>
  <si>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</si>
  <si>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</si>
  <si>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</si>
  <si>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</si>
  <si>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</si>
  <si>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</si>
  <si>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</si>
  <si>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</si>
  <si>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</si>
  <si>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</si>
  <si>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</si>
  <si>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</si>
  <si>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</si>
  <si>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</si>
  <si>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</si>
  <si>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</si>
  <si>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</si>
  <si>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</si>
  <si>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</si>
  <si>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</si>
  <si>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</si>
  <si>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</si>
  <si>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</si>
  <si>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</si>
  <si>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</si>
  <si>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</si>
  <si>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</si>
  <si>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</si>
  <si>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</si>
  <si>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</si>
  <si>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</si>
  <si>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</si>
  <si>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</si>
  <si>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</si>
  <si>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</si>
  <si>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</si>
  <si>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</si>
  <si>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</si>
  <si>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</si>
  <si>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</si>
  <si>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</si>
  <si>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</si>
  <si>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</si>
  <si>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</si>
  <si>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</si>
  <si>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</si>
  <si>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</si>
  <si>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</si>
  <si>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</si>
  <si>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</si>
  <si>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</si>
  <si>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</si>
  <si>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</si>
  <si>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</si>
  <si>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</si>
  <si>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</si>
  <si>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</si>
  <si>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</si>
  <si>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</si>
  <si>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</si>
  <si>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</si>
  <si>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</si>
  <si>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</si>
  <si>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</si>
  <si>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</si>
  <si>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</si>
  <si>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</si>
  <si>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</si>
  <si>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</si>
  <si>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</si>
  <si>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</si>
  <si>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</si>
  <si>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</si>
  <si>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</si>
  <si>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</si>
  <si>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</si>
  <si>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</si>
  <si>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</si>
  <si>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</si>
  <si>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</si>
  <si>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</si>
  <si>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</si>
  <si>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</si>
  <si>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</si>
  <si>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</si>
  <si>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</si>
  <si>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</si>
  <si>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</si>
  <si>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</si>
  <si>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</si>
  <si>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</si>
  <si>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</si>
  <si>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</si>
  <si>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</si>
  <si>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</si>
  <si>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</si>
  <si>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</si>
  <si>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</si>
  <si>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</si>
  <si>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</si>
  <si>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</si>
  <si>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</si>
  <si>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</si>
  <si>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</si>
  <si>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</si>
  <si>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</si>
  <si>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</si>
  <si>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</si>
  <si>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</si>
  <si>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</si>
  <si>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</si>
  <si>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</si>
  <si>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</si>
  <si>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</si>
  <si>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</si>
  <si>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</si>
  <si>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</si>
  <si>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</si>
  <si>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</si>
  <si>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</si>
  <si>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</si>
  <si>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</si>
  <si>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</si>
  <si>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</si>
  <si>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</si>
  <si>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</si>
  <si>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</si>
  <si>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</si>
  <si>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</si>
  <si>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</si>
  <si>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</si>
  <si>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</si>
  <si>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</si>
  <si>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</si>
  <si>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</si>
  <si>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</si>
  <si>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</si>
  <si>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</si>
  <si>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</si>
  <si>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</si>
  <si>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</si>
  <si>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</si>
  <si>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</si>
  <si>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</si>
  <si>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</si>
  <si>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</si>
  <si>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</si>
  <si>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</si>
  <si>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</si>
  <si>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</si>
  <si>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</si>
  <si>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</si>
  <si>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</si>
  <si>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</si>
  <si>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</si>
  <si>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</si>
  <si>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</si>
  <si>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</si>
  <si>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</si>
  <si>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</si>
  <si>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</si>
  <si>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</si>
  <si>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</si>
  <si>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</si>
  <si>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</si>
  <si>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</si>
  <si>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</si>
  <si>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</si>
  <si>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</si>
  <si>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</si>
  <si>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</si>
  <si>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</si>
  <si>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</si>
  <si>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</si>
  <si>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</si>
  <si>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</si>
  <si>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</si>
  <si>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</si>
  <si>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</si>
  <si>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</si>
  <si>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</si>
  <si>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</si>
  <si>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</si>
  <si>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</si>
  <si>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</si>
  <si>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</si>
  <si>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</si>
  <si>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</si>
  <si>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</si>
  <si>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</si>
  <si>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</si>
  <si>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</si>
  <si>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</si>
  <si>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</si>
  <si>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</si>
  <si>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</si>
  <si>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</si>
  <si>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</si>
  <si>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</si>
  <si>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</si>
  <si>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</si>
  <si>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</si>
  <si>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</si>
  <si>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</si>
  <si>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</si>
  <si>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</si>
  <si>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</si>
  <si>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</si>
  <si>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</si>
  <si>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</si>
  <si>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</si>
  <si>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</si>
  <si>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</si>
  <si>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</si>
  <si>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</si>
  <si>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</si>
  <si>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</si>
  <si>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</si>
  <si>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</si>
  <si>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</si>
  <si>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</si>
  <si>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</si>
  <si>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</si>
  <si>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</si>
  <si>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</si>
  <si>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</si>
  <si>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</si>
  <si>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</si>
  <si>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</si>
  <si>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</si>
  <si>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</si>
  <si>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</si>
  <si>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</si>
  <si>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</si>
  <si>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</si>
  <si>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</si>
  <si>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</si>
  <si>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</si>
  <si>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</si>
  <si>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</si>
  <si>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</si>
  <si>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</si>
  <si>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</si>
  <si>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</si>
  <si>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</si>
  <si>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</si>
  <si>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</si>
  <si>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</si>
  <si>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</si>
  <si>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</si>
  <si>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</si>
  <si>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</si>
  <si>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</si>
  <si>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</si>
  <si>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</si>
  <si>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</si>
  <si>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</si>
  <si>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</si>
  <si>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</si>
  <si>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</si>
  <si>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</si>
  <si>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</si>
  <si>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</si>
  <si>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</si>
  <si>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</si>
  <si>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</si>
  <si>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</si>
  <si>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</si>
  <si>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</si>
  <si>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</si>
  <si>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</si>
  <si>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</si>
  <si>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</si>
  <si>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</si>
  <si>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</si>
  <si>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</si>
  <si>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</si>
  <si>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</si>
  <si>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</si>
  <si>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</si>
  <si>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</si>
  <si>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</si>
  <si>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</si>
  <si>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</si>
  <si>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</si>
  <si>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</si>
  <si>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</si>
  <si>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</si>
  <si>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</si>
  <si>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</si>
  <si>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</si>
  <si>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</si>
  <si>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</si>
  <si>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</si>
  <si>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</si>
  <si>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</si>
  <si>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</si>
  <si>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</si>
  <si>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</si>
  <si>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</si>
  <si>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</si>
  <si>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</si>
  <si>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</si>
  <si>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</si>
  <si>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</si>
  <si>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</si>
  <si>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</si>
  <si>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</si>
  <si>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</si>
  <si>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</si>
  <si>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</si>
  <si>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</si>
  <si>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</si>
  <si>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</si>
  <si>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</si>
  <si>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</si>
  <si>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</si>
  <si>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</si>
  <si>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</si>
  <si>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</si>
  <si>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</si>
  <si>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</si>
  <si>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</si>
  <si>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</si>
  <si>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</si>
  <si>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</si>
  <si>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</si>
  <si>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</si>
  <si>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</si>
  <si>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</si>
  <si>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</si>
  <si>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</si>
  <si>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</si>
  <si>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</si>
  <si>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</si>
  <si>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</si>
  <si>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</si>
  <si>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</si>
  <si>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</si>
  <si>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</si>
  <si>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</si>
  <si>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</si>
  <si>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</si>
  <si>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</si>
  <si>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</si>
  <si>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</si>
  <si>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</si>
  <si>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</si>
  <si>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</si>
  <si>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</si>
  <si>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</si>
  <si>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</si>
  <si>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</si>
  <si>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</si>
  <si>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</si>
  <si>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</si>
  <si>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</si>
  <si>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</si>
  <si>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</si>
  <si>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</si>
  <si>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</si>
  <si>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</si>
  <si>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</si>
  <si>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</si>
  <si>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</si>
  <si>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</si>
  <si>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</si>
  <si>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</si>
  <si>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</si>
  <si>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</si>
  <si>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</si>
  <si>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</si>
  <si>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</si>
  <si>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</si>
  <si>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</si>
  <si>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</si>
  <si>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</si>
  <si>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</si>
  <si>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</si>
  <si>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</si>
  <si>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</si>
  <si>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</si>
  <si>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</si>
  <si>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</si>
  <si>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</si>
  <si>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</si>
  <si>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</si>
  <si>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</si>
  <si>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</si>
  <si>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</si>
  <si>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</si>
  <si>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</si>
  <si>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</si>
  <si>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</si>
  <si>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</si>
  <si>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</si>
  <si>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</si>
  <si>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</si>
  <si>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</si>
  <si>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</si>
  <si>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</si>
  <si>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</si>
  <si>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</si>
  <si>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</si>
  <si>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</si>
  <si>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</si>
  <si>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</si>
  <si>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</si>
  <si>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</si>
  <si>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</si>
  <si>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</si>
  <si>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</si>
  <si>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</si>
  <si>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</si>
  <si>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</si>
  <si>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</si>
  <si>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</si>
  <si>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</si>
  <si>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</si>
  <si>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</si>
  <si>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</si>
  <si>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</si>
  <si>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</si>
  <si>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</si>
  <si>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</si>
  <si>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</si>
  <si>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</si>
  <si>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</si>
  <si>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</si>
  <si>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</si>
  <si>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</si>
  <si>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</si>
  <si>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</si>
  <si>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</si>
  <si>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</si>
  <si>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</si>
  <si>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</si>
  <si>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</si>
  <si>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</si>
  <si>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</si>
  <si>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</si>
  <si>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</si>
  <si>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</si>
  <si>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</si>
  <si>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</si>
  <si>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</si>
  <si>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</si>
  <si>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</si>
  <si>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</si>
  <si>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</si>
  <si>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</si>
  <si>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</si>
  <si>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</si>
  <si>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</si>
  <si>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</si>
  <si>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</si>
  <si>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</si>
  <si>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</si>
  <si>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</si>
  <si>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</si>
  <si>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</si>
  <si>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</si>
  <si>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</si>
  <si>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</si>
  <si>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</si>
  <si>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</si>
  <si>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</si>
  <si>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</si>
  <si>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</si>
  <si>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</si>
  <si>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</si>
  <si>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</si>
  <si>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</si>
  <si>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</si>
  <si>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</si>
  <si>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</si>
  <si>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</si>
  <si>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</si>
  <si>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</si>
  <si>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</si>
  <si>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</si>
  <si>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</si>
  <si>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</si>
  <si>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</si>
  <si>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</si>
  <si>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</si>
  <si>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</si>
  <si>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</si>
  <si>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</si>
  <si>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</si>
  <si>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</si>
  <si>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</si>
  <si>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</si>
  <si>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</si>
  <si>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</si>
  <si>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</si>
  <si>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</si>
  <si>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</si>
  <si>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</si>
  <si>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</si>
  <si>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</si>
  <si>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</si>
  <si>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</si>
  <si>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</si>
  <si>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</si>
  <si>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</si>
  <si>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</si>
  <si>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</si>
  <si>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</si>
  <si>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</si>
  <si>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</si>
  <si>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</si>
  <si>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</si>
  <si>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</si>
  <si>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</si>
  <si>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</si>
  <si>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</si>
  <si>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</si>
  <si>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</si>
  <si>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</si>
  <si>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</si>
  <si>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</si>
  <si>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</si>
  <si>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</si>
  <si>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</si>
  <si>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</si>
  <si>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</si>
  <si>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</si>
  <si>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</si>
  <si>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</si>
  <si>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</si>
  <si>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</si>
  <si>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</si>
  <si>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</si>
  <si>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</si>
  <si>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</si>
  <si>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</si>
  <si>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</si>
  <si>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</si>
  <si>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</si>
  <si>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</si>
  <si>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</si>
  <si>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</si>
  <si>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</si>
  <si>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</si>
  <si>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</si>
  <si>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</si>
  <si>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</si>
  <si>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</si>
  <si>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</si>
  <si>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</si>
  <si>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</si>
  <si>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</si>
  <si>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</si>
  <si>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</si>
  <si>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</si>
  <si>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</si>
  <si>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</si>
  <si>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</si>
  <si>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</si>
  <si>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</si>
  <si>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</si>
  <si>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</si>
  <si>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</si>
  <si>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</si>
  <si>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</si>
  <si>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</si>
  <si>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</si>
  <si>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</si>
  <si>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</si>
  <si>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</si>
  <si>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</si>
  <si>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</si>
  <si>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</si>
  <si>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</si>
  <si>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</si>
  <si>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</si>
  <si>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</si>
  <si>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</si>
  <si>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</si>
  <si>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</si>
  <si>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</si>
  <si>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</si>
  <si>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</si>
  <si>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</si>
  <si>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</si>
  <si>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</si>
  <si>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</si>
  <si>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</si>
  <si>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</si>
  <si>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</si>
  <si>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</si>
  <si>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</si>
  <si>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</si>
  <si>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</si>
  <si>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</si>
  <si>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</si>
  <si>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</si>
  <si>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</si>
  <si>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</si>
  <si>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</si>
  <si>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</si>
  <si>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</si>
  <si>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</si>
  <si>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</si>
  <si>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</si>
  <si>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</si>
  <si>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</si>
  <si>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</si>
  <si>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</si>
  <si>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</si>
  <si>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</si>
  <si>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</si>
  <si>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</si>
  <si>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</si>
  <si>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</si>
  <si>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</si>
  <si>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</si>
  <si>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</si>
  <si>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</si>
  <si>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</si>
  <si>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</si>
  <si>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</si>
  <si>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</si>
  <si>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</si>
  <si>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</si>
  <si>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</si>
  <si>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</si>
  <si>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</si>
  <si>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</si>
  <si>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</si>
  <si>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</si>
  <si>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</si>
  <si>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</si>
  <si>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</si>
  <si>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</si>
  <si>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</si>
  <si>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</si>
  <si>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</si>
  <si>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</si>
  <si>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</si>
  <si>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</si>
  <si>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</si>
  <si>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</si>
  <si>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</si>
  <si>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</si>
  <si>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</si>
  <si>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</si>
  <si>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</si>
  <si>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</si>
  <si>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</si>
  <si>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</si>
  <si>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</si>
  <si>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</si>
  <si>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</si>
  <si>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</si>
  <si>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</si>
  <si>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</si>
  <si>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</si>
  <si>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</si>
  <si>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</si>
  <si>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</si>
  <si>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</si>
  <si>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</si>
  <si>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</si>
  <si>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</si>
  <si>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</si>
  <si>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</si>
  <si>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</si>
  <si>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</si>
  <si>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</si>
  <si>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</si>
  <si>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</si>
  <si>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</si>
  <si>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</si>
  <si>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</si>
  <si>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</si>
  <si>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</si>
  <si>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</si>
  <si>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</si>
  <si>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</si>
  <si>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</si>
  <si>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</si>
  <si>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</si>
  <si>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</si>
  <si>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</si>
  <si>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</si>
  <si>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</si>
  <si>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</si>
  <si>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</si>
  <si>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</si>
  <si>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</si>
  <si>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</si>
  <si>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</si>
  <si>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</si>
  <si>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</si>
  <si>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</si>
  <si>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</si>
  <si>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</si>
  <si>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</si>
  <si>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</si>
  <si>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</si>
  <si>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</si>
  <si>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</si>
  <si>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</si>
  <si>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</si>
  <si>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</si>
  <si>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</si>
  <si>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</si>
  <si>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</si>
  <si>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</si>
  <si>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</si>
  <si>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</si>
  <si>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</si>
  <si>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</si>
  <si>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</si>
  <si>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</si>
  <si>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</si>
  <si>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</si>
  <si>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</si>
  <si>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</si>
  <si>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</si>
  <si>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</si>
  <si>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</si>
  <si>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</si>
  <si>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</si>
  <si>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</si>
  <si>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</si>
  <si>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</si>
  <si>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</si>
  <si>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</si>
  <si>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</si>
  <si>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</si>
  <si>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</si>
  <si>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</si>
  <si>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</si>
  <si>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</si>
  <si>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</si>
  <si>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</si>
  <si>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</si>
  <si>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</si>
  <si>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</si>
  <si>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</si>
  <si>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</si>
  <si>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</si>
  <si>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</si>
  <si>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</si>
  <si>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</si>
  <si>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</si>
  <si>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</si>
  <si>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</si>
  <si>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</si>
  <si>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</si>
  <si>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</si>
  <si>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</si>
  <si>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</si>
  <si>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</si>
  <si>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</si>
  <si>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</si>
  <si>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</si>
  <si>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</si>
  <si>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</si>
  <si>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</si>
  <si>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</si>
  <si>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</si>
  <si>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</si>
  <si>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</si>
  <si>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</si>
  <si>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</si>
  <si>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</si>
  <si>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</si>
  <si>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</si>
  <si>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</si>
  <si>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</si>
  <si>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</si>
  <si>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</si>
  <si>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</si>
  <si>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</si>
  <si>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</si>
  <si>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</si>
  <si>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</si>
  <si>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</si>
  <si>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</si>
  <si>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</si>
  <si>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</si>
  <si>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</si>
  <si>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</si>
  <si>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</si>
  <si>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</si>
  <si>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</si>
  <si>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</si>
  <si>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</si>
  <si>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</si>
  <si>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</si>
  <si>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</si>
  <si>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</si>
  <si>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</si>
  <si>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</si>
  <si>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</si>
  <si>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</si>
  <si>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</si>
  <si>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</si>
  <si>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</si>
  <si>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</si>
  <si>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</si>
  <si>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</si>
  <si>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</si>
  <si>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</si>
  <si>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</si>
  <si>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</si>
  <si>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</si>
  <si>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</si>
  <si>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</si>
  <si>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</si>
  <si>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</si>
  <si>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</si>
  <si>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</si>
  <si>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</si>
  <si>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</si>
  <si>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</si>
  <si>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</si>
  <si>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</si>
  <si>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</si>
  <si>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</si>
  <si>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</si>
  <si>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</si>
  <si>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</si>
  <si>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</si>
  <si>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</si>
  <si>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</si>
  <si>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</si>
  <si>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</si>
  <si>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</si>
  <si>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</si>
  <si>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</si>
  <si>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</si>
  <si>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</si>
  <si>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</si>
  <si>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</si>
  <si>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</si>
  <si>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</si>
  <si>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</si>
  <si>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</si>
  <si>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</si>
  <si>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</si>
  <si>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</si>
  <si>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</si>
  <si>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</si>
  <si>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</si>
  <si>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</si>
  <si>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</si>
  <si>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</si>
  <si>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</si>
  <si>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</si>
  <si>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</si>
  <si>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</si>
  <si>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</si>
  <si>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</si>
  <si>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</si>
  <si>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</si>
  <si>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</si>
  <si>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</si>
  <si>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</si>
  <si>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</si>
  <si>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</si>
  <si>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</si>
  <si>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</si>
  <si>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</si>
  <si>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</si>
  <si>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</si>
  <si>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</si>
  <si>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</si>
  <si>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</si>
  <si>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</si>
  <si>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</si>
  <si>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</si>
  <si>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</si>
  <si>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</si>
  <si>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</si>
  <si>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</si>
  <si>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</si>
  <si>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</si>
  <si>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</si>
  <si>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</si>
  <si>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</si>
  <si>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</si>
  <si>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</si>
  <si>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</si>
  <si>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</si>
  <si>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</si>
  <si>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</si>
  <si>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</si>
  <si>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Албена АД</t>
  </si>
  <si>
    <t>834025872</t>
  </si>
  <si>
    <t>Красимир Веселинов Станев</t>
  </si>
  <si>
    <t>съставител отчет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</si>
  <si>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</si>
  <si>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</si>
  <si>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</si>
  <si>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</si>
  <si>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</si>
  <si>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</si>
  <si>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</si>
  <si>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</si>
  <si>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</si>
  <si>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</si>
  <si>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</si>
  <si>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</si>
  <si>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</si>
  <si>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</si>
  <si>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</si>
  <si>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</si>
  <si>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</si>
  <si>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</si>
  <si>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</si>
  <si>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</si>
  <si>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13.Албена Автотранс АД</t>
  </si>
  <si>
    <t>14.ВиК Черно море ЕООД</t>
  </si>
  <si>
    <t>1.Бряст Д АД</t>
  </si>
  <si>
    <t>2.Здравно Учреждение Медика-Албена</t>
  </si>
  <si>
    <t>1. ЗПАД България АД</t>
  </si>
  <si>
    <t>2. Химко Враца</t>
  </si>
  <si>
    <t>3 Градус АД</t>
  </si>
  <si>
    <t>1. Хотел де Маск АД</t>
  </si>
  <si>
    <t>2. Фламинго Турс ЕООД</t>
  </si>
  <si>
    <t>3. Визит България ЕООД</t>
  </si>
  <si>
    <t>Християн Христов Стоянов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</si>
</sst>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3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35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6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5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6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5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6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81" fillId="34" borderId="14" xfId="55" applyNumberFormat="1" applyFont="1" applyFill="1" applyBorder="1" applyAlignment="1" applyProtection="1">
      <alignment wrapText="1"/>
      <protection locked="0"/>
    </xf>
    <xf numFmtId="0" fontId="23" fillId="40" borderId="52" xfId="63" applyFont="1" applyFill="1" applyBorder="1" applyAlignment="1" applyProtection="1">
      <alignment horizontal="left" vertical="center" wrapText="1"/>
      <protection locked="0"/>
    </xf>
    <xf numFmtId="0" fontId="4" fillId="40" borderId="52" xfId="63" applyFont="1" applyFill="1" applyBorder="1" applyAlignment="1" applyProtection="1">
      <alignment horizontal="lef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962</v>
      </c>
      <c r="B1" s="2"/>
      <c r="Z1" s="694">
        <v>1</v>
      </c>
      <c r="AA1" s="695">
        <f>IF(ISBLANK(_endDate),"",_endDate)</f>
        <v>44926</v>
      </c>
    </row>
    <row r="2" spans="1:27" ht="15.75">
      <c r="A2" s="683" t="s">
        <v>963</v>
      </c>
      <c r="B2" s="678"/>
      <c r="Z2" s="694">
        <v>2</v>
      </c>
      <c r="AA2" s="695">
        <f>IF(ISBLANK(_pdeReportingDate),"",_pdeReportingDate)</f>
        <v>45013</v>
      </c>
    </row>
    <row r="3" spans="1:27" ht="15.75">
      <c r="A3" s="679" t="s">
        <v>961</v>
      </c>
      <c r="B3" s="680"/>
      <c r="Z3" s="694">
        <v>3</v>
      </c>
      <c r="AA3" s="695" t="str">
        <f>IF(ISBLANK(_authorName),"",_authorName)</f>
        <v>Християн Христов Стоянов</v>
      </c>
    </row>
    <row r="4" spans="1:2" ht="15.75">
      <c r="A4" s="677" t="s">
        <v>987</v>
      </c>
      <c r="B4" s="678"/>
    </row>
    <row r="5" spans="1:2" ht="47.25">
      <c r="A5" s="681" t="s">
        <v>928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44562</v>
      </c>
    </row>
    <row r="10" spans="1:2" ht="15.75">
      <c r="A10" s="7" t="s">
        <v>2</v>
      </c>
      <c r="B10" s="575">
        <v>44926</v>
      </c>
    </row>
    <row r="11" spans="1:2" ht="15.75">
      <c r="A11" s="7" t="s">
        <v>975</v>
      </c>
      <c r="B11" s="575">
        <v>45013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4" t="s">
        <v>989</v>
      </c>
    </row>
    <row r="15" spans="1:2" ht="15.75">
      <c r="A15" s="10" t="s">
        <v>967</v>
      </c>
      <c r="B15" s="576" t="s">
        <v>923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991</v>
      </c>
    </row>
    <row r="18" spans="1:2" ht="15.75">
      <c r="A18" s="7" t="s">
        <v>919</v>
      </c>
      <c r="B18" s="574" t="s">
        <v>993</v>
      </c>
    </row>
    <row r="19" spans="1:2" ht="15.75">
      <c r="A19" s="7" t="s">
        <v>4</v>
      </c>
      <c r="B19" s="574" t="s">
        <v>994</v>
      </c>
    </row>
    <row r="20" spans="1:2" ht="15.75">
      <c r="A20" s="7" t="s">
        <v>5</v>
      </c>
      <c r="B20" s="574" t="s">
        <v>995</v>
      </c>
    </row>
    <row r="21" spans="1:2" ht="15.75">
      <c r="A21" s="10" t="s">
        <v>6</v>
      </c>
      <c r="B21" s="576" t="s">
        <v>996</v>
      </c>
    </row>
    <row r="22" spans="1:2" ht="15.75">
      <c r="A22" s="10" t="s">
        <v>917</v>
      </c>
      <c r="B22" s="576" t="s">
        <v>997</v>
      </c>
    </row>
    <row r="23" spans="1:2" ht="15.75">
      <c r="A23" s="10" t="s">
        <v>7</v>
      </c>
      <c r="B23" s="685" t="s">
        <v>998</v>
      </c>
    </row>
    <row r="24" spans="1:2" ht="15.75">
      <c r="A24" s="10" t="s">
        <v>918</v>
      </c>
      <c r="B24" s="686" t="s">
        <v>999</v>
      </c>
    </row>
    <row r="25" spans="1:2" ht="31.5">
      <c r="A25" s="7" t="s">
        <v>921</v>
      </c>
      <c r="B25" s="696" t="s">
        <v>1000</v>
      </c>
    </row>
    <row r="26" spans="1:2" ht="15.75">
      <c r="A26" s="10" t="s">
        <v>968</v>
      </c>
      <c r="B26" s="576" t="s">
        <v>1023</v>
      </c>
    </row>
    <row r="27" spans="1:2" ht="15.75">
      <c r="A27" s="10" t="s">
        <v>969</v>
      </c>
      <c r="B27" s="576" t="s">
        <v>992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АЛБЕНА АД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01.01.2022 г. до 31.12.2022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591920</v>
      </c>
      <c r="D6" s="671">
        <f aca="true" t="shared" si="0" ref="D6:D15">C6-E6</f>
        <v>0</v>
      </c>
      <c r="E6" s="670">
        <f>'1-Баланс'!G95</f>
        <v>591920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481078</v>
      </c>
      <c r="D7" s="671">
        <f t="shared" si="0"/>
        <v>478780</v>
      </c>
      <c r="E7" s="670">
        <f>'1-Баланс'!G18</f>
        <v>2298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992</v>
      </c>
      <c r="D8" s="671">
        <f t="shared" si="0"/>
        <v>0</v>
      </c>
      <c r="E8" s="670">
        <f>ABS('2-Отчет за доходите'!C44)-ABS('2-Отчет за доходите'!G44)</f>
        <v>992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6122</v>
      </c>
      <c r="D9" s="671">
        <f t="shared" si="0"/>
        <v>29</v>
      </c>
      <c r="E9" s="670">
        <f>'3-Отчет за паричния поток'!C45</f>
        <v>6093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937</v>
      </c>
      <c r="D10" s="671">
        <f t="shared" si="0"/>
        <v>54</v>
      </c>
      <c r="E10" s="670">
        <f>'3-Отчет за паричния поток'!C46</f>
        <v>883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481078</v>
      </c>
      <c r="D11" s="671">
        <f t="shared" si="0"/>
        <v>0</v>
      </c>
      <c r="E11" s="670">
        <f>'4-Отчет за собствения капитал'!L34</f>
        <v>481078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124118</v>
      </c>
      <c r="D12" s="671">
        <f t="shared" si="0"/>
        <v>0</v>
      </c>
      <c r="E12" s="670">
        <f>'Справка 5'!C27+'Справка 5'!C97</f>
        <v>124118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233</v>
      </c>
      <c r="D14" s="671">
        <f t="shared" si="0"/>
        <v>0</v>
      </c>
      <c r="E14" s="670">
        <f>'Справка 5'!C61+'Справка 5'!C131</f>
        <v>233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13</v>
      </c>
      <c r="D15" s="671">
        <f t="shared" si="0"/>
        <v>0</v>
      </c>
      <c r="E15" s="670">
        <f>'Справка 5'!C148+'Справка 5'!C78</f>
        <v>13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9">
        <v>1</v>
      </c>
      <c r="B3" s="587" t="s">
        <v>885</v>
      </c>
      <c r="C3" s="588" t="s">
        <v>884</v>
      </c>
      <c r="D3" s="638">
        <f>(ABS('1-Баланс'!G32)-ABS('1-Баланс'!G33))/'2-Отчет за доходите'!G16</f>
        <v>0.012760319522517076</v>
      </c>
      <c r="E3" s="642"/>
    </row>
    <row r="4" spans="1:4" ht="31.5">
      <c r="A4" s="589">
        <v>2</v>
      </c>
      <c r="B4" s="587" t="s">
        <v>911</v>
      </c>
      <c r="C4" s="588" t="s">
        <v>888</v>
      </c>
      <c r="D4" s="638">
        <f>(ABS('1-Баланс'!G32)-ABS('1-Баланс'!G33))/'1-Баланс'!G37</f>
        <v>0.002062035678206029</v>
      </c>
    </row>
    <row r="5" spans="1:4" ht="31.5">
      <c r="A5" s="589">
        <v>3</v>
      </c>
      <c r="B5" s="587" t="s">
        <v>889</v>
      </c>
      <c r="C5" s="588" t="s">
        <v>890</v>
      </c>
      <c r="D5" s="638">
        <f>(ABS('1-Баланс'!G32)-ABS('1-Баланс'!G33))/('1-Баланс'!G56+'1-Баланс'!G79)</f>
        <v>0.008949676115551867</v>
      </c>
    </row>
    <row r="6" spans="1:4" ht="31.5">
      <c r="A6" s="589">
        <v>4</v>
      </c>
      <c r="B6" s="587" t="s">
        <v>912</v>
      </c>
      <c r="C6" s="588" t="s">
        <v>891</v>
      </c>
      <c r="D6" s="638">
        <f>(ABS('1-Баланс'!G32)-ABS('1-Баланс'!G33))/('1-Баланс'!C95)</f>
        <v>0.0016759021489390457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9">
        <v>5</v>
      </c>
      <c r="B8" s="587" t="s">
        <v>893</v>
      </c>
      <c r="C8" s="588" t="s">
        <v>894</v>
      </c>
      <c r="D8" s="637">
        <f>'2-Отчет за доходите'!G36/'2-Отчет за доходите'!C36</f>
        <v>1.0105014856313366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9">
        <v>6</v>
      </c>
      <c r="B10" s="587" t="s">
        <v>896</v>
      </c>
      <c r="C10" s="588" t="s">
        <v>897</v>
      </c>
      <c r="D10" s="637">
        <f>'1-Баланс'!C94/'1-Баланс'!G79</f>
        <v>0.531829915737178</v>
      </c>
    </row>
    <row r="11" spans="1:4" ht="63">
      <c r="A11" s="589">
        <v>7</v>
      </c>
      <c r="B11" s="587" t="s">
        <v>898</v>
      </c>
      <c r="C11" s="588" t="s">
        <v>964</v>
      </c>
      <c r="D11" s="637">
        <f>('1-Баланс'!C76+'1-Баланс'!C85+'1-Баланс'!C92)/'1-Баланс'!G79</f>
        <v>0.3704641761239102</v>
      </c>
    </row>
    <row r="12" spans="1:4" ht="47.25">
      <c r="A12" s="589">
        <v>8</v>
      </c>
      <c r="B12" s="587" t="s">
        <v>899</v>
      </c>
      <c r="C12" s="588" t="s">
        <v>965</v>
      </c>
      <c r="D12" s="637">
        <f>('1-Баланс'!C85+'1-Баланс'!C92)/'1-Баланс'!G79</f>
        <v>0.045638303053918465</v>
      </c>
    </row>
    <row r="13" spans="1:4" ht="31.5">
      <c r="A13" s="589">
        <v>9</v>
      </c>
      <c r="B13" s="587" t="s">
        <v>900</v>
      </c>
      <c r="C13" s="588" t="s">
        <v>901</v>
      </c>
      <c r="D13" s="637">
        <f>'1-Баланс'!C92/'1-Баланс'!G79</f>
        <v>0.045638303053918465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9">
        <v>10</v>
      </c>
      <c r="B15" s="587" t="s">
        <v>916</v>
      </c>
      <c r="C15" s="588" t="s">
        <v>903</v>
      </c>
      <c r="D15" s="637">
        <f>'2-Отчет за доходите'!G16/('1-Баланс'!C20+'1-Баланс'!C21+'1-Баланс'!C22+'1-Баланс'!C28+'1-Баланс'!C65)</f>
        <v>0.18364073587633348</v>
      </c>
    </row>
    <row r="16" spans="1:4" ht="31.5">
      <c r="A16" s="644">
        <v>11</v>
      </c>
      <c r="B16" s="587" t="s">
        <v>902</v>
      </c>
      <c r="C16" s="588" t="s">
        <v>915</v>
      </c>
      <c r="D16" s="645">
        <f>'2-Отчет за доходите'!G16/('1-Баланс'!C95)</f>
        <v>0.13133700500067577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9">
        <v>12</v>
      </c>
      <c r="B18" s="587" t="s">
        <v>931</v>
      </c>
      <c r="C18" s="588" t="s">
        <v>904</v>
      </c>
      <c r="D18" s="637">
        <f>'1-Баланс'!G56/('1-Баланс'!G37+'1-Баланс'!G56)</f>
        <v>0.15805519532227608</v>
      </c>
    </row>
    <row r="19" spans="1:4" ht="31.5">
      <c r="A19" s="589">
        <v>13</v>
      </c>
      <c r="B19" s="587" t="s">
        <v>932</v>
      </c>
      <c r="C19" s="588" t="s">
        <v>906</v>
      </c>
      <c r="D19" s="637">
        <f>D4/D5</f>
        <v>0.23040338572954905</v>
      </c>
    </row>
    <row r="20" spans="1:4" ht="31.5">
      <c r="A20" s="589">
        <v>14</v>
      </c>
      <c r="B20" s="587" t="s">
        <v>907</v>
      </c>
      <c r="C20" s="588" t="s">
        <v>908</v>
      </c>
      <c r="D20" s="637">
        <f>D6/D5</f>
        <v>0.18725841329909446</v>
      </c>
    </row>
    <row r="21" spans="1:5" ht="15.75">
      <c r="A21" s="589">
        <v>15</v>
      </c>
      <c r="B21" s="587" t="s">
        <v>909</v>
      </c>
      <c r="C21" s="588" t="s">
        <v>910</v>
      </c>
      <c r="D21" s="674">
        <f>'2-Отчет за доходите'!C37+'2-Отчет за доходите'!C25</f>
        <v>2316</v>
      </c>
      <c r="E21" s="693"/>
    </row>
    <row r="22" spans="1:4" ht="47.25">
      <c r="A22" s="589">
        <v>16</v>
      </c>
      <c r="B22" s="587" t="s">
        <v>913</v>
      </c>
      <c r="C22" s="588" t="s">
        <v>914</v>
      </c>
      <c r="D22" s="643">
        <f>D21/'1-Баланс'!G37</f>
        <v>0.004814188135811657</v>
      </c>
    </row>
    <row r="23" spans="1:4" ht="31.5">
      <c r="A23" s="589">
        <v>17</v>
      </c>
      <c r="B23" s="587" t="s">
        <v>978</v>
      </c>
      <c r="C23" s="588" t="s">
        <v>979</v>
      </c>
      <c r="D23" s="643">
        <f>(D21+'2-Отчет за доходите'!C14)/'2-Отчет за доходите'!G31</f>
        <v>0.20616358412641408</v>
      </c>
    </row>
    <row r="24" spans="1:4" ht="31.5">
      <c r="A24" s="589">
        <v>18</v>
      </c>
      <c r="B24" s="587" t="s">
        <v>980</v>
      </c>
      <c r="C24" s="588" t="s">
        <v>981</v>
      </c>
      <c r="D24" s="643">
        <f>('1-Баланс'!G56+'1-Баланс'!G79)/(D21+'2-Отчет за доходите'!C14)</f>
        <v>6.033859553620033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8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26776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8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292532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8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8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40907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8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3315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8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6970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8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7564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8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454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8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378518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8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41285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8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8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8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122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8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8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94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8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216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8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8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8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8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124364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8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124118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8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8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8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13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8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8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8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8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8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8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8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124364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8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36618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8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8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8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8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36618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8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8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8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581001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8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2151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8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8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1162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8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8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8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8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3313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8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4543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8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1061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8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684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8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8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32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8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76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8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8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273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8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6669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8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8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8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8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8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8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8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8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109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8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774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8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54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8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8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937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8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8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10919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8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591920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8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8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8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8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8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8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8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8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8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102644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8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216914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8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8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8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216487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8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319558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8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158230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8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158230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8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8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8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992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8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8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159222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8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481078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8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8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8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72487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8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8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8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8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355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8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72842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8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851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8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119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8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16291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8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208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8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90311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8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9366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8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9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8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9680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8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2782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8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8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4575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8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1178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8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803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8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223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8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119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8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809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8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8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19864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8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8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8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667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8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20531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8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591920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8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15652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8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14652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8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16054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8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20329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8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3796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8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13697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8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142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8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2184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8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8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8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86506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8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1390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8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8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9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8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273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8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1672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8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88178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8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926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8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8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8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88178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8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926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8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-66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8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8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-66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8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8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992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8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8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992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8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89104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8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8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36869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8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29869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8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11000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8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77741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8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8950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8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8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754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8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1503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8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8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156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8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8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2413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8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89104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8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8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8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8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89104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8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8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8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8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8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89104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8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71791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8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-37398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8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8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-24062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8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1125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8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0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8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8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-247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8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8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3392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8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14601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8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-19294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8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8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-109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8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8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8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8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8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1483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8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-3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8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8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-17923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8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8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8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11863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8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-11600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8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-243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8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-1520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8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-388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8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8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-1888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8">
        <f t="shared" si="20"/>
        <v>44926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-5210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8">
        <f t="shared" si="20"/>
        <v>44926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6093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8">
        <f t="shared" si="20"/>
        <v>44926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883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8">
        <f t="shared" si="20"/>
        <v>44926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937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8">
        <f t="shared" si="20"/>
        <v>44926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54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8">
        <f aca="true" t="shared" si="23" ref="C218:C281">endDate</f>
        <v>44926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2298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8">
        <f t="shared" si="23"/>
        <v>44926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8">
        <f t="shared" si="23"/>
        <v>44926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8">
        <f t="shared" si="23"/>
        <v>44926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8">
        <f t="shared" si="23"/>
        <v>44926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2298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8">
        <f t="shared" si="23"/>
        <v>44926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8">
        <f t="shared" si="23"/>
        <v>44926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8">
        <f t="shared" si="23"/>
        <v>44926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8">
        <f t="shared" si="23"/>
        <v>44926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8">
        <f t="shared" si="23"/>
        <v>44926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8">
        <f t="shared" si="23"/>
        <v>44926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8">
        <f t="shared" si="23"/>
        <v>44926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8">
        <f t="shared" si="23"/>
        <v>44926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8">
        <f t="shared" si="23"/>
        <v>44926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8">
        <f t="shared" si="23"/>
        <v>44926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8">
        <f t="shared" si="23"/>
        <v>44926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8">
        <f t="shared" si="23"/>
        <v>44926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8">
        <f t="shared" si="23"/>
        <v>44926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8">
        <f t="shared" si="23"/>
        <v>44926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8">
        <f t="shared" si="23"/>
        <v>44926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8">
        <f t="shared" si="23"/>
        <v>44926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8">
        <f t="shared" si="23"/>
        <v>44926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8">
        <f t="shared" si="23"/>
        <v>44926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8">
        <f t="shared" si="23"/>
        <v>44926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8">
        <f t="shared" si="23"/>
        <v>44926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8">
        <f t="shared" si="23"/>
        <v>44926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8">
        <f t="shared" si="23"/>
        <v>44926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8">
        <f t="shared" si="23"/>
        <v>44926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8">
        <f t="shared" si="23"/>
        <v>44926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8">
        <f t="shared" si="23"/>
        <v>44926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8">
        <f t="shared" si="23"/>
        <v>44926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8">
        <f t="shared" si="23"/>
        <v>44926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8">
        <f t="shared" si="23"/>
        <v>44926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8">
        <f t="shared" si="23"/>
        <v>44926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8">
        <f t="shared" si="23"/>
        <v>44926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8">
        <f t="shared" si="23"/>
        <v>44926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8">
        <f t="shared" si="23"/>
        <v>44926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8">
        <f t="shared" si="23"/>
        <v>44926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8">
        <f t="shared" si="23"/>
        <v>44926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8">
        <f t="shared" si="23"/>
        <v>44926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8">
        <f t="shared" si="23"/>
        <v>44926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8">
        <f t="shared" si="23"/>
        <v>44926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8">
        <f t="shared" si="23"/>
        <v>44926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8">
        <f t="shared" si="23"/>
        <v>44926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8">
        <f t="shared" si="23"/>
        <v>44926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102644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8">
        <f t="shared" si="23"/>
        <v>44926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8">
        <f t="shared" si="23"/>
        <v>44926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8">
        <f t="shared" si="23"/>
        <v>44926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8">
        <f t="shared" si="23"/>
        <v>44926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102644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8">
        <f t="shared" si="23"/>
        <v>44926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8">
        <f t="shared" si="23"/>
        <v>44926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8">
        <f t="shared" si="23"/>
        <v>44926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8">
        <f t="shared" si="23"/>
        <v>44926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8">
        <f t="shared" si="23"/>
        <v>44926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8">
        <f t="shared" si="23"/>
        <v>44926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8">
        <f t="shared" si="23"/>
        <v>44926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8">
        <f t="shared" si="23"/>
        <v>44926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8">
        <f t="shared" si="23"/>
        <v>44926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8">
        <f t="shared" si="23"/>
        <v>44926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8">
        <f t="shared" si="23"/>
        <v>44926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8">
        <f t="shared" si="23"/>
        <v>44926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8">
        <f t="shared" si="23"/>
        <v>44926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8">
        <f t="shared" si="23"/>
        <v>44926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102644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8">
        <f t="shared" si="23"/>
        <v>44926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8">
        <f aca="true" t="shared" si="26" ref="C282:C345">endDate</f>
        <v>44926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8">
        <f t="shared" si="26"/>
        <v>44926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102644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8">
        <f t="shared" si="26"/>
        <v>44926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8">
        <f t="shared" si="26"/>
        <v>44926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8">
        <f t="shared" si="26"/>
        <v>44926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8">
        <f t="shared" si="26"/>
        <v>44926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8">
        <f t="shared" si="26"/>
        <v>44926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8">
        <f t="shared" si="26"/>
        <v>44926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8">
        <f t="shared" si="26"/>
        <v>44926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8">
        <f t="shared" si="26"/>
        <v>44926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8">
        <f t="shared" si="26"/>
        <v>44926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8">
        <f t="shared" si="26"/>
        <v>44926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8">
        <f t="shared" si="26"/>
        <v>44926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8">
        <f t="shared" si="26"/>
        <v>44926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8">
        <f t="shared" si="26"/>
        <v>44926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8">
        <f t="shared" si="26"/>
        <v>44926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8">
        <f t="shared" si="26"/>
        <v>44926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8">
        <f t="shared" si="26"/>
        <v>44926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8">
        <f t="shared" si="26"/>
        <v>44926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8">
        <f t="shared" si="26"/>
        <v>44926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8">
        <f t="shared" si="26"/>
        <v>44926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8">
        <f t="shared" si="26"/>
        <v>44926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8">
        <f t="shared" si="26"/>
        <v>44926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8">
        <f t="shared" si="26"/>
        <v>44926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8">
        <f t="shared" si="26"/>
        <v>44926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8">
        <f t="shared" si="26"/>
        <v>44926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8">
        <f t="shared" si="26"/>
        <v>44926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8">
        <f t="shared" si="26"/>
        <v>44926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8">
        <f t="shared" si="26"/>
        <v>44926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8">
        <f t="shared" si="26"/>
        <v>44926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8">
        <f t="shared" si="26"/>
        <v>44926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8">
        <f t="shared" si="26"/>
        <v>44926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8">
        <f t="shared" si="26"/>
        <v>44926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8">
        <f t="shared" si="26"/>
        <v>44926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8">
        <f t="shared" si="26"/>
        <v>44926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8">
        <f t="shared" si="26"/>
        <v>44926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8">
        <f t="shared" si="26"/>
        <v>44926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8">
        <f t="shared" si="26"/>
        <v>44926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8">
        <f t="shared" si="26"/>
        <v>44926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8">
        <f t="shared" si="26"/>
        <v>44926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8">
        <f t="shared" si="26"/>
        <v>44926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8">
        <f t="shared" si="26"/>
        <v>44926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8">
        <f t="shared" si="26"/>
        <v>44926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8">
        <f t="shared" si="26"/>
        <v>44926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8">
        <f t="shared" si="26"/>
        <v>44926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8">
        <f t="shared" si="26"/>
        <v>44926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8">
        <f t="shared" si="26"/>
        <v>44926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216579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8">
        <f t="shared" si="26"/>
        <v>44926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8">
        <f t="shared" si="26"/>
        <v>44926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8">
        <f t="shared" si="26"/>
        <v>44926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8">
        <f t="shared" si="26"/>
        <v>44926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216579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8">
        <f t="shared" si="26"/>
        <v>44926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8">
        <f t="shared" si="26"/>
        <v>44926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8">
        <f t="shared" si="26"/>
        <v>44926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8">
        <f t="shared" si="26"/>
        <v>44926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8">
        <f t="shared" si="26"/>
        <v>44926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8">
        <f t="shared" si="26"/>
        <v>44926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8">
        <f t="shared" si="26"/>
        <v>44926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8">
        <f t="shared" si="26"/>
        <v>44926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8">
        <f t="shared" si="26"/>
        <v>44926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8">
        <f t="shared" si="26"/>
        <v>44926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8">
        <f t="shared" si="26"/>
        <v>44926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8">
        <f t="shared" si="26"/>
        <v>44926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8">
        <f t="shared" si="26"/>
        <v>44926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-92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8">
        <f aca="true" t="shared" si="29" ref="C346:C409">endDate</f>
        <v>44926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216487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8">
        <f t="shared" si="29"/>
        <v>44926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8">
        <f t="shared" si="29"/>
        <v>44926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8">
        <f t="shared" si="29"/>
        <v>44926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216487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8">
        <f t="shared" si="29"/>
        <v>44926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158653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8">
        <f t="shared" si="29"/>
        <v>44926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8">
        <f t="shared" si="29"/>
        <v>44926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8">
        <f t="shared" si="29"/>
        <v>44926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8">
        <f t="shared" si="29"/>
        <v>44926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158653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8">
        <f t="shared" si="29"/>
        <v>44926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992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8">
        <f t="shared" si="29"/>
        <v>44926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-423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8">
        <f t="shared" si="29"/>
        <v>44926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-423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8">
        <f t="shared" si="29"/>
        <v>44926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8">
        <f t="shared" si="29"/>
        <v>44926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8">
        <f t="shared" si="29"/>
        <v>44926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8">
        <f t="shared" si="29"/>
        <v>44926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8">
        <f t="shared" si="29"/>
        <v>44926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8">
        <f t="shared" si="29"/>
        <v>44926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8">
        <f t="shared" si="29"/>
        <v>44926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8">
        <f t="shared" si="29"/>
        <v>44926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8">
        <f t="shared" si="29"/>
        <v>44926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8">
        <f t="shared" si="29"/>
        <v>44926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8">
        <f t="shared" si="29"/>
        <v>44926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159222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8">
        <f t="shared" si="29"/>
        <v>44926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8">
        <f t="shared" si="29"/>
        <v>44926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8">
        <f t="shared" si="29"/>
        <v>44926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159222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8">
        <f t="shared" si="29"/>
        <v>44926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8">
        <f t="shared" si="29"/>
        <v>44926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8">
        <f t="shared" si="29"/>
        <v>44926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8">
        <f t="shared" si="29"/>
        <v>44926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8">
        <f t="shared" si="29"/>
        <v>44926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8">
        <f t="shared" si="29"/>
        <v>44926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8">
        <f t="shared" si="29"/>
        <v>44926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8">
        <f t="shared" si="29"/>
        <v>44926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8">
        <f t="shared" si="29"/>
        <v>44926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8">
        <f t="shared" si="29"/>
        <v>44926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8">
        <f t="shared" si="29"/>
        <v>44926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8">
        <f t="shared" si="29"/>
        <v>44926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8">
        <f t="shared" si="29"/>
        <v>44926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8">
        <f t="shared" si="29"/>
        <v>44926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8">
        <f t="shared" si="29"/>
        <v>44926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8">
        <f t="shared" si="29"/>
        <v>44926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8">
        <f t="shared" si="29"/>
        <v>44926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8">
        <f t="shared" si="29"/>
        <v>44926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8">
        <f t="shared" si="29"/>
        <v>44926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8">
        <f t="shared" si="29"/>
        <v>44926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8">
        <f t="shared" si="29"/>
        <v>44926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8">
        <f t="shared" si="29"/>
        <v>44926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8">
        <f t="shared" si="29"/>
        <v>44926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8">
        <f t="shared" si="29"/>
        <v>44926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8">
        <f t="shared" si="29"/>
        <v>44926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8">
        <f t="shared" si="29"/>
        <v>44926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8">
        <f t="shared" si="29"/>
        <v>44926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8">
        <f t="shared" si="29"/>
        <v>44926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8">
        <f t="shared" si="29"/>
        <v>44926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8">
        <f t="shared" si="29"/>
        <v>44926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8">
        <f t="shared" si="29"/>
        <v>44926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8">
        <f t="shared" si="29"/>
        <v>44926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8">
        <f t="shared" si="29"/>
        <v>44926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8">
        <f t="shared" si="29"/>
        <v>44926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8">
        <f t="shared" si="29"/>
        <v>44926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8">
        <f t="shared" si="29"/>
        <v>44926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8">
        <f t="shared" si="29"/>
        <v>44926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8">
        <f t="shared" si="29"/>
        <v>44926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8">
        <f aca="true" t="shared" si="32" ref="C410:C459">endDate</f>
        <v>44926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8">
        <f t="shared" si="32"/>
        <v>44926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8">
        <f t="shared" si="32"/>
        <v>44926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8">
        <f t="shared" si="32"/>
        <v>44926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8">
        <f t="shared" si="32"/>
        <v>44926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8">
        <f t="shared" si="32"/>
        <v>44926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8">
        <f t="shared" si="32"/>
        <v>44926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480601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8">
        <f t="shared" si="32"/>
        <v>44926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8">
        <f t="shared" si="32"/>
        <v>44926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8">
        <f t="shared" si="32"/>
        <v>44926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8">
        <f t="shared" si="32"/>
        <v>44926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480601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8">
        <f t="shared" si="32"/>
        <v>44926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992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8">
        <f t="shared" si="32"/>
        <v>44926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-423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8">
        <f t="shared" si="32"/>
        <v>44926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-423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8">
        <f t="shared" si="32"/>
        <v>44926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8">
        <f t="shared" si="32"/>
        <v>44926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8">
        <f t="shared" si="32"/>
        <v>44926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8">
        <f t="shared" si="32"/>
        <v>44926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8">
        <f t="shared" si="32"/>
        <v>44926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8">
        <f t="shared" si="32"/>
        <v>44926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8">
        <f t="shared" si="32"/>
        <v>44926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8">
        <f t="shared" si="32"/>
        <v>44926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8">
        <f t="shared" si="32"/>
        <v>44926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8">
        <f t="shared" si="32"/>
        <v>44926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-92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8">
        <f t="shared" si="32"/>
        <v>44926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481078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8">
        <f t="shared" si="32"/>
        <v>44926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8">
        <f t="shared" si="32"/>
        <v>44926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8">
        <f t="shared" si="32"/>
        <v>44926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481078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8">
        <f t="shared" si="32"/>
        <v>44926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8">
        <f t="shared" si="32"/>
        <v>44926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8">
        <f t="shared" si="32"/>
        <v>44926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8">
        <f t="shared" si="32"/>
        <v>44926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8">
        <f t="shared" si="32"/>
        <v>44926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8">
        <f t="shared" si="32"/>
        <v>44926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8">
        <f t="shared" si="32"/>
        <v>44926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8">
        <f t="shared" si="32"/>
        <v>44926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8">
        <f t="shared" si="32"/>
        <v>44926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8">
        <f t="shared" si="32"/>
        <v>44926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8">
        <f t="shared" si="32"/>
        <v>44926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8">
        <f t="shared" si="32"/>
        <v>44926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8">
        <f t="shared" si="32"/>
        <v>44926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8">
        <f t="shared" si="32"/>
        <v>44926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8">
        <f t="shared" si="32"/>
        <v>44926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8">
        <f t="shared" si="32"/>
        <v>44926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8">
        <f t="shared" si="32"/>
        <v>44926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8">
        <f t="shared" si="32"/>
        <v>44926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8">
        <f t="shared" si="32"/>
        <v>44926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8">
        <f t="shared" si="32"/>
        <v>44926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8">
        <f t="shared" si="32"/>
        <v>44926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8">
        <f t="shared" si="32"/>
        <v>44926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8">
        <f aca="true" t="shared" si="35" ref="C461:C524">endDate</f>
        <v>44926</v>
      </c>
      <c r="D461" s="105" t="s">
        <v>523</v>
      </c>
      <c r="E461" s="493">
        <v>1</v>
      </c>
      <c r="F461" s="105" t="s">
        <v>522</v>
      </c>
      <c r="H461" s="105">
        <f>'Справка 6'!D11</f>
        <v>26769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8">
        <f t="shared" si="35"/>
        <v>44926</v>
      </c>
      <c r="D462" s="105" t="s">
        <v>526</v>
      </c>
      <c r="E462" s="493">
        <v>1</v>
      </c>
      <c r="F462" s="105" t="s">
        <v>525</v>
      </c>
      <c r="H462" s="105">
        <f>'Справка 6'!D12</f>
        <v>289833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8">
        <f t="shared" si="35"/>
        <v>44926</v>
      </c>
      <c r="D463" s="105" t="s">
        <v>529</v>
      </c>
      <c r="E463" s="493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8">
        <f t="shared" si="35"/>
        <v>44926</v>
      </c>
      <c r="D464" s="105" t="s">
        <v>532</v>
      </c>
      <c r="E464" s="493">
        <v>1</v>
      </c>
      <c r="F464" s="105" t="s">
        <v>531</v>
      </c>
      <c r="H464" s="105">
        <f>'Справка 6'!D14</f>
        <v>130661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8">
        <f t="shared" si="35"/>
        <v>44926</v>
      </c>
      <c r="D465" s="105" t="s">
        <v>535</v>
      </c>
      <c r="E465" s="493">
        <v>1</v>
      </c>
      <c r="F465" s="105" t="s">
        <v>534</v>
      </c>
      <c r="H465" s="105">
        <f>'Справка 6'!D15</f>
        <v>8832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8">
        <f t="shared" si="35"/>
        <v>44926</v>
      </c>
      <c r="D466" s="105" t="s">
        <v>537</v>
      </c>
      <c r="E466" s="493">
        <v>1</v>
      </c>
      <c r="F466" s="105" t="s">
        <v>536</v>
      </c>
      <c r="H466" s="105">
        <f>'Справка 6'!D16</f>
        <v>44393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8">
        <f t="shared" si="35"/>
        <v>44926</v>
      </c>
      <c r="D467" s="105" t="s">
        <v>540</v>
      </c>
      <c r="E467" s="493">
        <v>1</v>
      </c>
      <c r="F467" s="105" t="s">
        <v>539</v>
      </c>
      <c r="H467" s="105">
        <f>'Справка 6'!D17</f>
        <v>20068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8">
        <f t="shared" si="35"/>
        <v>44926</v>
      </c>
      <c r="D468" s="105" t="s">
        <v>543</v>
      </c>
      <c r="E468" s="493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8">
        <f t="shared" si="35"/>
        <v>44926</v>
      </c>
      <c r="D469" s="105" t="s">
        <v>545</v>
      </c>
      <c r="E469" s="493">
        <v>1</v>
      </c>
      <c r="F469" s="105" t="s">
        <v>828</v>
      </c>
      <c r="H469" s="105">
        <f>'Справка 6'!D19</f>
        <v>521183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8">
        <f t="shared" si="35"/>
        <v>44926</v>
      </c>
      <c r="D470" s="105" t="s">
        <v>547</v>
      </c>
      <c r="E470" s="493">
        <v>1</v>
      </c>
      <c r="F470" s="105" t="s">
        <v>546</v>
      </c>
      <c r="H470" s="105">
        <f>'Справка 6'!D20</f>
        <v>36205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8">
        <f t="shared" si="35"/>
        <v>44926</v>
      </c>
      <c r="D471" s="105" t="s">
        <v>549</v>
      </c>
      <c r="E471" s="493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8">
        <f t="shared" si="35"/>
        <v>44926</v>
      </c>
      <c r="D472" s="105" t="s">
        <v>553</v>
      </c>
      <c r="E472" s="493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8">
        <f t="shared" si="35"/>
        <v>44926</v>
      </c>
      <c r="D473" s="105" t="s">
        <v>555</v>
      </c>
      <c r="E473" s="493">
        <v>1</v>
      </c>
      <c r="F473" s="105" t="s">
        <v>554</v>
      </c>
      <c r="H473" s="105">
        <f>'Справка 6'!D25</f>
        <v>2184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8">
        <f t="shared" si="35"/>
        <v>44926</v>
      </c>
      <c r="D474" s="105" t="s">
        <v>557</v>
      </c>
      <c r="E474" s="493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8">
        <f t="shared" si="35"/>
        <v>44926</v>
      </c>
      <c r="D475" s="105" t="s">
        <v>558</v>
      </c>
      <c r="E475" s="493">
        <v>1</v>
      </c>
      <c r="F475" s="105" t="s">
        <v>542</v>
      </c>
      <c r="H475" s="105">
        <f>'Справка 6'!D27</f>
        <v>1217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8">
        <f t="shared" si="35"/>
        <v>44926</v>
      </c>
      <c r="D476" s="105" t="s">
        <v>560</v>
      </c>
      <c r="E476" s="493">
        <v>1</v>
      </c>
      <c r="F476" s="105" t="s">
        <v>863</v>
      </c>
      <c r="H476" s="105">
        <f>'Справка 6'!D28</f>
        <v>3401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8">
        <f t="shared" si="35"/>
        <v>44926</v>
      </c>
      <c r="D477" s="105" t="s">
        <v>562</v>
      </c>
      <c r="E477" s="493">
        <v>1</v>
      </c>
      <c r="F477" s="105" t="s">
        <v>561</v>
      </c>
      <c r="H477" s="105">
        <f>'Справка 6'!D30</f>
        <v>124364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8">
        <f t="shared" si="35"/>
        <v>44926</v>
      </c>
      <c r="D478" s="105" t="s">
        <v>563</v>
      </c>
      <c r="E478" s="493">
        <v>1</v>
      </c>
      <c r="F478" s="105" t="s">
        <v>108</v>
      </c>
      <c r="H478" s="105">
        <f>'Справка 6'!D31</f>
        <v>124118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8">
        <f t="shared" si="35"/>
        <v>44926</v>
      </c>
      <c r="D479" s="105" t="s">
        <v>564</v>
      </c>
      <c r="E479" s="493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8">
        <f t="shared" si="35"/>
        <v>44926</v>
      </c>
      <c r="D480" s="105" t="s">
        <v>565</v>
      </c>
      <c r="E480" s="493">
        <v>1</v>
      </c>
      <c r="F480" s="105" t="s">
        <v>113</v>
      </c>
      <c r="H480" s="105">
        <f>'Справка 6'!D33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8">
        <f t="shared" si="35"/>
        <v>44926</v>
      </c>
      <c r="D481" s="105" t="s">
        <v>566</v>
      </c>
      <c r="E481" s="493">
        <v>1</v>
      </c>
      <c r="F481" s="105" t="s">
        <v>115</v>
      </c>
      <c r="H481" s="105">
        <f>'Справка 6'!D34</f>
        <v>13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8">
        <f t="shared" si="35"/>
        <v>44926</v>
      </c>
      <c r="D482" s="105" t="s">
        <v>568</v>
      </c>
      <c r="E482" s="493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8">
        <f t="shared" si="35"/>
        <v>44926</v>
      </c>
      <c r="D483" s="105" t="s">
        <v>569</v>
      </c>
      <c r="E483" s="493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8">
        <f t="shared" si="35"/>
        <v>44926</v>
      </c>
      <c r="D484" s="105" t="s">
        <v>571</v>
      </c>
      <c r="E484" s="493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8">
        <f t="shared" si="35"/>
        <v>44926</v>
      </c>
      <c r="D485" s="105" t="s">
        <v>573</v>
      </c>
      <c r="E485" s="493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8">
        <f t="shared" si="35"/>
        <v>44926</v>
      </c>
      <c r="D486" s="105" t="s">
        <v>575</v>
      </c>
      <c r="E486" s="493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8">
        <f t="shared" si="35"/>
        <v>44926</v>
      </c>
      <c r="D487" s="105" t="s">
        <v>576</v>
      </c>
      <c r="E487" s="493">
        <v>1</v>
      </c>
      <c r="F487" s="105" t="s">
        <v>542</v>
      </c>
      <c r="H487" s="105">
        <f>'Справка 6'!D40</f>
        <v>36618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8">
        <f t="shared" si="35"/>
        <v>44926</v>
      </c>
      <c r="D488" s="105" t="s">
        <v>578</v>
      </c>
      <c r="E488" s="493">
        <v>1</v>
      </c>
      <c r="F488" s="105" t="s">
        <v>827</v>
      </c>
      <c r="H488" s="105">
        <f>'Справка 6'!D41</f>
        <v>160982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8">
        <f t="shared" si="35"/>
        <v>44926</v>
      </c>
      <c r="D489" s="105" t="s">
        <v>581</v>
      </c>
      <c r="E489" s="493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8">
        <f t="shared" si="35"/>
        <v>44926</v>
      </c>
      <c r="D490" s="105" t="s">
        <v>583</v>
      </c>
      <c r="E490" s="493">
        <v>1</v>
      </c>
      <c r="F490" s="105" t="s">
        <v>582</v>
      </c>
      <c r="H490" s="105">
        <f>'Справка 6'!D43</f>
        <v>721771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8">
        <f t="shared" si="35"/>
        <v>44926</v>
      </c>
      <c r="D491" s="105" t="s">
        <v>523</v>
      </c>
      <c r="E491" s="493">
        <v>2</v>
      </c>
      <c r="F491" s="105" t="s">
        <v>522</v>
      </c>
      <c r="H491" s="105">
        <f>'Справка 6'!E11</f>
        <v>7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8">
        <f t="shared" si="35"/>
        <v>44926</v>
      </c>
      <c r="D492" s="105" t="s">
        <v>526</v>
      </c>
      <c r="E492" s="493">
        <v>2</v>
      </c>
      <c r="F492" s="105" t="s">
        <v>525</v>
      </c>
      <c r="H492" s="105">
        <f>'Справка 6'!E12</f>
        <v>17107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8">
        <f t="shared" si="35"/>
        <v>44926</v>
      </c>
      <c r="D493" s="105" t="s">
        <v>529</v>
      </c>
      <c r="E493" s="493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8">
        <f t="shared" si="35"/>
        <v>44926</v>
      </c>
      <c r="D494" s="105" t="s">
        <v>532</v>
      </c>
      <c r="E494" s="493">
        <v>2</v>
      </c>
      <c r="F494" s="105" t="s">
        <v>531</v>
      </c>
      <c r="H494" s="105">
        <f>'Справка 6'!E14</f>
        <v>5994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8">
        <f t="shared" si="35"/>
        <v>44926</v>
      </c>
      <c r="D495" s="105" t="s">
        <v>535</v>
      </c>
      <c r="E495" s="493">
        <v>2</v>
      </c>
      <c r="F495" s="105" t="s">
        <v>534</v>
      </c>
      <c r="H495" s="105">
        <f>'Справка 6'!E15</f>
        <v>95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8">
        <f t="shared" si="35"/>
        <v>44926</v>
      </c>
      <c r="D496" s="105" t="s">
        <v>537</v>
      </c>
      <c r="E496" s="493">
        <v>2</v>
      </c>
      <c r="F496" s="105" t="s">
        <v>536</v>
      </c>
      <c r="H496" s="105">
        <f>'Справка 6'!E16</f>
        <v>5442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8">
        <f t="shared" si="35"/>
        <v>44926</v>
      </c>
      <c r="D497" s="105" t="s">
        <v>540</v>
      </c>
      <c r="E497" s="493">
        <v>2</v>
      </c>
      <c r="F497" s="105" t="s">
        <v>539</v>
      </c>
      <c r="H497" s="105">
        <f>'Справка 6'!E17</f>
        <v>15289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8">
        <f t="shared" si="35"/>
        <v>44926</v>
      </c>
      <c r="D498" s="105" t="s">
        <v>543</v>
      </c>
      <c r="E498" s="493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8">
        <f t="shared" si="35"/>
        <v>44926</v>
      </c>
      <c r="D499" s="105" t="s">
        <v>545</v>
      </c>
      <c r="E499" s="493">
        <v>2</v>
      </c>
      <c r="F499" s="105" t="s">
        <v>828</v>
      </c>
      <c r="H499" s="105">
        <f>'Справка 6'!E19</f>
        <v>43934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8">
        <f t="shared" si="35"/>
        <v>44926</v>
      </c>
      <c r="D500" s="105" t="s">
        <v>547</v>
      </c>
      <c r="E500" s="493">
        <v>2</v>
      </c>
      <c r="F500" s="105" t="s">
        <v>546</v>
      </c>
      <c r="H500" s="105">
        <f>'Справка 6'!E20</f>
        <v>133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8">
        <f t="shared" si="35"/>
        <v>44926</v>
      </c>
      <c r="D501" s="105" t="s">
        <v>549</v>
      </c>
      <c r="E501" s="493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8">
        <f t="shared" si="35"/>
        <v>44926</v>
      </c>
      <c r="D502" s="105" t="s">
        <v>553</v>
      </c>
      <c r="E502" s="493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8">
        <f t="shared" si="35"/>
        <v>44926</v>
      </c>
      <c r="D503" s="105" t="s">
        <v>555</v>
      </c>
      <c r="E503" s="493">
        <v>2</v>
      </c>
      <c r="F503" s="105" t="s">
        <v>554</v>
      </c>
      <c r="H503" s="105">
        <f>'Справка 6'!E25</f>
        <v>45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8">
        <f t="shared" si="35"/>
        <v>44926</v>
      </c>
      <c r="D504" s="105" t="s">
        <v>557</v>
      </c>
      <c r="E504" s="493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8">
        <f t="shared" si="35"/>
        <v>44926</v>
      </c>
      <c r="D505" s="105" t="s">
        <v>558</v>
      </c>
      <c r="E505" s="493">
        <v>2</v>
      </c>
      <c r="F505" s="105" t="s">
        <v>542</v>
      </c>
      <c r="H505" s="105">
        <f>'Справка 6'!E27</f>
        <v>57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8">
        <f t="shared" si="35"/>
        <v>44926</v>
      </c>
      <c r="D506" s="105" t="s">
        <v>560</v>
      </c>
      <c r="E506" s="493">
        <v>2</v>
      </c>
      <c r="F506" s="105" t="s">
        <v>863</v>
      </c>
      <c r="H506" s="105">
        <f>'Справка 6'!E28</f>
        <v>102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8">
        <f t="shared" si="35"/>
        <v>44926</v>
      </c>
      <c r="D507" s="105" t="s">
        <v>562</v>
      </c>
      <c r="E507" s="493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8">
        <f t="shared" si="35"/>
        <v>44926</v>
      </c>
      <c r="D508" s="105" t="s">
        <v>563</v>
      </c>
      <c r="E508" s="493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8">
        <f t="shared" si="35"/>
        <v>44926</v>
      </c>
      <c r="D509" s="105" t="s">
        <v>564</v>
      </c>
      <c r="E509" s="493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8">
        <f t="shared" si="35"/>
        <v>44926</v>
      </c>
      <c r="D510" s="105" t="s">
        <v>565</v>
      </c>
      <c r="E510" s="493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8">
        <f t="shared" si="35"/>
        <v>44926</v>
      </c>
      <c r="D511" s="105" t="s">
        <v>566</v>
      </c>
      <c r="E511" s="493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8">
        <f t="shared" si="35"/>
        <v>44926</v>
      </c>
      <c r="D512" s="105" t="s">
        <v>568</v>
      </c>
      <c r="E512" s="493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8">
        <f t="shared" si="35"/>
        <v>44926</v>
      </c>
      <c r="D513" s="105" t="s">
        <v>569</v>
      </c>
      <c r="E513" s="493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8">
        <f t="shared" si="35"/>
        <v>44926</v>
      </c>
      <c r="D514" s="105" t="s">
        <v>571</v>
      </c>
      <c r="E514" s="493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8">
        <f t="shared" si="35"/>
        <v>44926</v>
      </c>
      <c r="D515" s="105" t="s">
        <v>573</v>
      </c>
      <c r="E515" s="493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8">
        <f t="shared" si="35"/>
        <v>44926</v>
      </c>
      <c r="D516" s="105" t="s">
        <v>575</v>
      </c>
      <c r="E516" s="493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8">
        <f t="shared" si="35"/>
        <v>44926</v>
      </c>
      <c r="D517" s="105" t="s">
        <v>576</v>
      </c>
      <c r="E517" s="493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8">
        <f t="shared" si="35"/>
        <v>44926</v>
      </c>
      <c r="D518" s="105" t="s">
        <v>578</v>
      </c>
      <c r="E518" s="493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8">
        <f t="shared" si="35"/>
        <v>44926</v>
      </c>
      <c r="D519" s="105" t="s">
        <v>581</v>
      </c>
      <c r="E519" s="493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8">
        <f t="shared" si="35"/>
        <v>44926</v>
      </c>
      <c r="D520" s="105" t="s">
        <v>583</v>
      </c>
      <c r="E520" s="493">
        <v>2</v>
      </c>
      <c r="F520" s="105" t="s">
        <v>582</v>
      </c>
      <c r="H520" s="105">
        <f>'Справка 6'!E43</f>
        <v>44169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8">
        <f t="shared" si="35"/>
        <v>44926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8">
        <f t="shared" si="35"/>
        <v>44926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8">
        <f t="shared" si="35"/>
        <v>44926</v>
      </c>
      <c r="D523" s="105" t="s">
        <v>529</v>
      </c>
      <c r="E523" s="493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8">
        <f t="shared" si="35"/>
        <v>44926</v>
      </c>
      <c r="D524" s="105" t="s">
        <v>532</v>
      </c>
      <c r="E524" s="493">
        <v>3</v>
      </c>
      <c r="F524" s="105" t="s">
        <v>531</v>
      </c>
      <c r="H524" s="105">
        <f>'Справка 6'!F14</f>
        <v>419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8">
        <f aca="true" t="shared" si="38" ref="C525:C588">endDate</f>
        <v>44926</v>
      </c>
      <c r="D525" s="105" t="s">
        <v>535</v>
      </c>
      <c r="E525" s="493">
        <v>3</v>
      </c>
      <c r="F525" s="105" t="s">
        <v>534</v>
      </c>
      <c r="H525" s="105">
        <f>'Справка 6'!F15</f>
        <v>453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8">
        <f t="shared" si="38"/>
        <v>44926</v>
      </c>
      <c r="D526" s="105" t="s">
        <v>537</v>
      </c>
      <c r="E526" s="493">
        <v>3</v>
      </c>
      <c r="F526" s="105" t="s">
        <v>536</v>
      </c>
      <c r="H526" s="105">
        <f>'Справка 6'!F16</f>
        <v>356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8">
        <f t="shared" si="38"/>
        <v>44926</v>
      </c>
      <c r="D527" s="105" t="s">
        <v>540</v>
      </c>
      <c r="E527" s="493">
        <v>3</v>
      </c>
      <c r="F527" s="105" t="s">
        <v>539</v>
      </c>
      <c r="H527" s="105">
        <f>'Справка 6'!F17</f>
        <v>27793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8">
        <f t="shared" si="38"/>
        <v>44926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8">
        <f t="shared" si="38"/>
        <v>44926</v>
      </c>
      <c r="D529" s="105" t="s">
        <v>545</v>
      </c>
      <c r="E529" s="493">
        <v>3</v>
      </c>
      <c r="F529" s="105" t="s">
        <v>828</v>
      </c>
      <c r="H529" s="105">
        <f>'Справка 6'!F19</f>
        <v>29021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8">
        <f t="shared" si="38"/>
        <v>44926</v>
      </c>
      <c r="D530" s="105" t="s">
        <v>547</v>
      </c>
      <c r="E530" s="493">
        <v>3</v>
      </c>
      <c r="F530" s="105" t="s">
        <v>546</v>
      </c>
      <c r="H530" s="105">
        <f>'Справка 6'!F20</f>
        <v>68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8">
        <f t="shared" si="38"/>
        <v>44926</v>
      </c>
      <c r="D531" s="105" t="s">
        <v>549</v>
      </c>
      <c r="E531" s="493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8">
        <f t="shared" si="38"/>
        <v>44926</v>
      </c>
      <c r="D532" s="105" t="s">
        <v>553</v>
      </c>
      <c r="E532" s="493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8">
        <f t="shared" si="38"/>
        <v>44926</v>
      </c>
      <c r="D533" s="105" t="s">
        <v>555</v>
      </c>
      <c r="E533" s="493">
        <v>3</v>
      </c>
      <c r="F533" s="105" t="s">
        <v>554</v>
      </c>
      <c r="H533" s="105">
        <f>'Справка 6'!F25</f>
        <v>12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8">
        <f t="shared" si="38"/>
        <v>44926</v>
      </c>
      <c r="D534" s="105" t="s">
        <v>557</v>
      </c>
      <c r="E534" s="493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8">
        <f t="shared" si="38"/>
        <v>44926</v>
      </c>
      <c r="D535" s="105" t="s">
        <v>558</v>
      </c>
      <c r="E535" s="493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8">
        <f t="shared" si="38"/>
        <v>44926</v>
      </c>
      <c r="D536" s="105" t="s">
        <v>560</v>
      </c>
      <c r="E536" s="493">
        <v>3</v>
      </c>
      <c r="F536" s="105" t="s">
        <v>863</v>
      </c>
      <c r="H536" s="105">
        <f>'Справка 6'!F28</f>
        <v>12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8">
        <f t="shared" si="38"/>
        <v>44926</v>
      </c>
      <c r="D537" s="105" t="s">
        <v>562</v>
      </c>
      <c r="E537" s="493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8">
        <f t="shared" si="38"/>
        <v>44926</v>
      </c>
      <c r="D538" s="105" t="s">
        <v>563</v>
      </c>
      <c r="E538" s="493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8">
        <f t="shared" si="38"/>
        <v>44926</v>
      </c>
      <c r="D539" s="105" t="s">
        <v>564</v>
      </c>
      <c r="E539" s="493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8">
        <f t="shared" si="38"/>
        <v>44926</v>
      </c>
      <c r="D540" s="105" t="s">
        <v>565</v>
      </c>
      <c r="E540" s="493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8">
        <f t="shared" si="38"/>
        <v>44926</v>
      </c>
      <c r="D541" s="105" t="s">
        <v>566</v>
      </c>
      <c r="E541" s="493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8">
        <f t="shared" si="38"/>
        <v>44926</v>
      </c>
      <c r="D542" s="105" t="s">
        <v>568</v>
      </c>
      <c r="E542" s="493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8">
        <f t="shared" si="38"/>
        <v>44926</v>
      </c>
      <c r="D543" s="105" t="s">
        <v>569</v>
      </c>
      <c r="E543" s="493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8">
        <f t="shared" si="38"/>
        <v>44926</v>
      </c>
      <c r="D544" s="105" t="s">
        <v>571</v>
      </c>
      <c r="E544" s="493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8">
        <f t="shared" si="38"/>
        <v>44926</v>
      </c>
      <c r="D545" s="105" t="s">
        <v>573</v>
      </c>
      <c r="E545" s="493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8">
        <f t="shared" si="38"/>
        <v>44926</v>
      </c>
      <c r="D546" s="105" t="s">
        <v>575</v>
      </c>
      <c r="E546" s="493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8">
        <f t="shared" si="38"/>
        <v>44926</v>
      </c>
      <c r="D547" s="105" t="s">
        <v>576</v>
      </c>
      <c r="E547" s="493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8">
        <f t="shared" si="38"/>
        <v>44926</v>
      </c>
      <c r="D548" s="105" t="s">
        <v>578</v>
      </c>
      <c r="E548" s="493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8">
        <f t="shared" si="38"/>
        <v>44926</v>
      </c>
      <c r="D549" s="105" t="s">
        <v>581</v>
      </c>
      <c r="E549" s="493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8">
        <f t="shared" si="38"/>
        <v>44926</v>
      </c>
      <c r="D550" s="105" t="s">
        <v>583</v>
      </c>
      <c r="E550" s="493">
        <v>3</v>
      </c>
      <c r="F550" s="105" t="s">
        <v>582</v>
      </c>
      <c r="H550" s="105">
        <f>'Справка 6'!F43</f>
        <v>29101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8">
        <f t="shared" si="38"/>
        <v>44926</v>
      </c>
      <c r="D551" s="105" t="s">
        <v>523</v>
      </c>
      <c r="E551" s="493">
        <v>4</v>
      </c>
      <c r="F551" s="105" t="s">
        <v>522</v>
      </c>
      <c r="H551" s="105">
        <f>'Справка 6'!G11</f>
        <v>26776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8">
        <f t="shared" si="38"/>
        <v>44926</v>
      </c>
      <c r="D552" s="105" t="s">
        <v>526</v>
      </c>
      <c r="E552" s="493">
        <v>4</v>
      </c>
      <c r="F552" s="105" t="s">
        <v>525</v>
      </c>
      <c r="H552" s="105">
        <f>'Справка 6'!G12</f>
        <v>306940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8">
        <f t="shared" si="38"/>
        <v>44926</v>
      </c>
      <c r="D553" s="105" t="s">
        <v>529</v>
      </c>
      <c r="E553" s="493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8">
        <f t="shared" si="38"/>
        <v>44926</v>
      </c>
      <c r="D554" s="105" t="s">
        <v>532</v>
      </c>
      <c r="E554" s="493">
        <v>4</v>
      </c>
      <c r="F554" s="105" t="s">
        <v>531</v>
      </c>
      <c r="H554" s="105">
        <f>'Справка 6'!G14</f>
        <v>136236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8">
        <f t="shared" si="38"/>
        <v>44926</v>
      </c>
      <c r="D555" s="105" t="s">
        <v>535</v>
      </c>
      <c r="E555" s="493">
        <v>4</v>
      </c>
      <c r="F555" s="105" t="s">
        <v>534</v>
      </c>
      <c r="H555" s="105">
        <f>'Справка 6'!G15</f>
        <v>8474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8">
        <f t="shared" si="38"/>
        <v>44926</v>
      </c>
      <c r="D556" s="105" t="s">
        <v>537</v>
      </c>
      <c r="E556" s="493">
        <v>4</v>
      </c>
      <c r="F556" s="105" t="s">
        <v>536</v>
      </c>
      <c r="H556" s="105">
        <f>'Справка 6'!G16</f>
        <v>49479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8">
        <f t="shared" si="38"/>
        <v>44926</v>
      </c>
      <c r="D557" s="105" t="s">
        <v>540</v>
      </c>
      <c r="E557" s="493">
        <v>4</v>
      </c>
      <c r="F557" s="105" t="s">
        <v>539</v>
      </c>
      <c r="H557" s="105">
        <f>'Справка 6'!G17</f>
        <v>7564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8">
        <f t="shared" si="38"/>
        <v>44926</v>
      </c>
      <c r="D558" s="105" t="s">
        <v>543</v>
      </c>
      <c r="E558" s="493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8">
        <f t="shared" si="38"/>
        <v>44926</v>
      </c>
      <c r="D559" s="105" t="s">
        <v>545</v>
      </c>
      <c r="E559" s="493">
        <v>4</v>
      </c>
      <c r="F559" s="105" t="s">
        <v>828</v>
      </c>
      <c r="H559" s="105">
        <f>'Справка 6'!G19</f>
        <v>536096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8">
        <f t="shared" si="38"/>
        <v>44926</v>
      </c>
      <c r="D560" s="105" t="s">
        <v>547</v>
      </c>
      <c r="E560" s="493">
        <v>4</v>
      </c>
      <c r="F560" s="105" t="s">
        <v>546</v>
      </c>
      <c r="H560" s="105">
        <f>'Справка 6'!G20</f>
        <v>36270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8">
        <f t="shared" si="38"/>
        <v>44926</v>
      </c>
      <c r="D561" s="105" t="s">
        <v>549</v>
      </c>
      <c r="E561" s="493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8">
        <f t="shared" si="38"/>
        <v>44926</v>
      </c>
      <c r="D562" s="105" t="s">
        <v>553</v>
      </c>
      <c r="E562" s="493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8">
        <f t="shared" si="38"/>
        <v>44926</v>
      </c>
      <c r="D563" s="105" t="s">
        <v>555</v>
      </c>
      <c r="E563" s="493">
        <v>4</v>
      </c>
      <c r="F563" s="105" t="s">
        <v>554</v>
      </c>
      <c r="H563" s="105">
        <f>'Справка 6'!G25</f>
        <v>2217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8">
        <f t="shared" si="38"/>
        <v>44926</v>
      </c>
      <c r="D564" s="105" t="s">
        <v>557</v>
      </c>
      <c r="E564" s="493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8">
        <f t="shared" si="38"/>
        <v>44926</v>
      </c>
      <c r="D565" s="105" t="s">
        <v>558</v>
      </c>
      <c r="E565" s="493">
        <v>4</v>
      </c>
      <c r="F565" s="105" t="s">
        <v>542</v>
      </c>
      <c r="H565" s="105">
        <f>'Справка 6'!G27</f>
        <v>1274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8">
        <f t="shared" si="38"/>
        <v>44926</v>
      </c>
      <c r="D566" s="105" t="s">
        <v>560</v>
      </c>
      <c r="E566" s="493">
        <v>4</v>
      </c>
      <c r="F566" s="105" t="s">
        <v>863</v>
      </c>
      <c r="H566" s="105">
        <f>'Справка 6'!G28</f>
        <v>3491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8">
        <f t="shared" si="38"/>
        <v>44926</v>
      </c>
      <c r="D567" s="105" t="s">
        <v>562</v>
      </c>
      <c r="E567" s="493">
        <v>4</v>
      </c>
      <c r="F567" s="105" t="s">
        <v>561</v>
      </c>
      <c r="H567" s="105">
        <f>'Справка 6'!G30</f>
        <v>124364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8">
        <f t="shared" si="38"/>
        <v>44926</v>
      </c>
      <c r="D568" s="105" t="s">
        <v>563</v>
      </c>
      <c r="E568" s="493">
        <v>4</v>
      </c>
      <c r="F568" s="105" t="s">
        <v>108</v>
      </c>
      <c r="H568" s="105">
        <f>'Справка 6'!G31</f>
        <v>124118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8">
        <f t="shared" si="38"/>
        <v>44926</v>
      </c>
      <c r="D569" s="105" t="s">
        <v>564</v>
      </c>
      <c r="E569" s="493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8">
        <f t="shared" si="38"/>
        <v>44926</v>
      </c>
      <c r="D570" s="105" t="s">
        <v>565</v>
      </c>
      <c r="E570" s="493">
        <v>4</v>
      </c>
      <c r="F570" s="105" t="s">
        <v>113</v>
      </c>
      <c r="H570" s="105">
        <f>'Справка 6'!G33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8">
        <f t="shared" si="38"/>
        <v>44926</v>
      </c>
      <c r="D571" s="105" t="s">
        <v>566</v>
      </c>
      <c r="E571" s="493">
        <v>4</v>
      </c>
      <c r="F571" s="105" t="s">
        <v>115</v>
      </c>
      <c r="H571" s="105">
        <f>'Справка 6'!G34</f>
        <v>13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8">
        <f t="shared" si="38"/>
        <v>44926</v>
      </c>
      <c r="D572" s="105" t="s">
        <v>568</v>
      </c>
      <c r="E572" s="493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8">
        <f t="shared" si="38"/>
        <v>44926</v>
      </c>
      <c r="D573" s="105" t="s">
        <v>569</v>
      </c>
      <c r="E573" s="493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8">
        <f t="shared" si="38"/>
        <v>44926</v>
      </c>
      <c r="D574" s="105" t="s">
        <v>571</v>
      </c>
      <c r="E574" s="493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8">
        <f t="shared" si="38"/>
        <v>44926</v>
      </c>
      <c r="D575" s="105" t="s">
        <v>573</v>
      </c>
      <c r="E575" s="493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8">
        <f t="shared" si="38"/>
        <v>44926</v>
      </c>
      <c r="D576" s="105" t="s">
        <v>575</v>
      </c>
      <c r="E576" s="493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8">
        <f t="shared" si="38"/>
        <v>44926</v>
      </c>
      <c r="D577" s="105" t="s">
        <v>576</v>
      </c>
      <c r="E577" s="493">
        <v>4</v>
      </c>
      <c r="F577" s="105" t="s">
        <v>542</v>
      </c>
      <c r="H577" s="105">
        <f>'Справка 6'!G40</f>
        <v>36618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8">
        <f t="shared" si="38"/>
        <v>44926</v>
      </c>
      <c r="D578" s="105" t="s">
        <v>578</v>
      </c>
      <c r="E578" s="493">
        <v>4</v>
      </c>
      <c r="F578" s="105" t="s">
        <v>827</v>
      </c>
      <c r="H578" s="105">
        <f>'Справка 6'!G41</f>
        <v>160982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8">
        <f t="shared" si="38"/>
        <v>44926</v>
      </c>
      <c r="D579" s="105" t="s">
        <v>581</v>
      </c>
      <c r="E579" s="493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8">
        <f t="shared" si="38"/>
        <v>44926</v>
      </c>
      <c r="D580" s="105" t="s">
        <v>583</v>
      </c>
      <c r="E580" s="493">
        <v>4</v>
      </c>
      <c r="F580" s="105" t="s">
        <v>582</v>
      </c>
      <c r="H580" s="105">
        <f>'Справка 6'!G43</f>
        <v>736839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8">
        <f t="shared" si="38"/>
        <v>44926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8">
        <f t="shared" si="38"/>
        <v>44926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8">
        <f t="shared" si="38"/>
        <v>44926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8">
        <f t="shared" si="38"/>
        <v>44926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8">
        <f t="shared" si="38"/>
        <v>44926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8">
        <f t="shared" si="38"/>
        <v>44926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8">
        <f t="shared" si="38"/>
        <v>44926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8">
        <f t="shared" si="38"/>
        <v>44926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8">
        <f aca="true" t="shared" si="41" ref="C589:C652">endDate</f>
        <v>44926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8">
        <f t="shared" si="41"/>
        <v>44926</v>
      </c>
      <c r="D590" s="105" t="s">
        <v>547</v>
      </c>
      <c r="E590" s="493">
        <v>5</v>
      </c>
      <c r="F590" s="105" t="s">
        <v>546</v>
      </c>
      <c r="H590" s="105">
        <f>'Справка 6'!H20</f>
        <v>6011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8">
        <f t="shared" si="41"/>
        <v>44926</v>
      </c>
      <c r="D591" s="105" t="s">
        <v>549</v>
      </c>
      <c r="E591" s="493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8">
        <f t="shared" si="41"/>
        <v>44926</v>
      </c>
      <c r="D592" s="105" t="s">
        <v>553</v>
      </c>
      <c r="E592" s="493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8">
        <f t="shared" si="41"/>
        <v>44926</v>
      </c>
      <c r="D593" s="105" t="s">
        <v>555</v>
      </c>
      <c r="E593" s="493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8">
        <f t="shared" si="41"/>
        <v>44926</v>
      </c>
      <c r="D594" s="105" t="s">
        <v>557</v>
      </c>
      <c r="E594" s="493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8">
        <f t="shared" si="41"/>
        <v>44926</v>
      </c>
      <c r="D595" s="105" t="s">
        <v>558</v>
      </c>
      <c r="E595" s="493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8">
        <f t="shared" si="41"/>
        <v>44926</v>
      </c>
      <c r="D596" s="105" t="s">
        <v>560</v>
      </c>
      <c r="E596" s="493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8">
        <f t="shared" si="41"/>
        <v>44926</v>
      </c>
      <c r="D597" s="105" t="s">
        <v>562</v>
      </c>
      <c r="E597" s="493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8">
        <f t="shared" si="41"/>
        <v>44926</v>
      </c>
      <c r="D598" s="105" t="s">
        <v>563</v>
      </c>
      <c r="E598" s="493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8">
        <f t="shared" si="41"/>
        <v>44926</v>
      </c>
      <c r="D599" s="105" t="s">
        <v>564</v>
      </c>
      <c r="E599" s="493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8">
        <f t="shared" si="41"/>
        <v>44926</v>
      </c>
      <c r="D600" s="105" t="s">
        <v>565</v>
      </c>
      <c r="E600" s="493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8">
        <f t="shared" si="41"/>
        <v>44926</v>
      </c>
      <c r="D601" s="105" t="s">
        <v>566</v>
      </c>
      <c r="E601" s="493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8">
        <f t="shared" si="41"/>
        <v>44926</v>
      </c>
      <c r="D602" s="105" t="s">
        <v>568</v>
      </c>
      <c r="E602" s="493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8">
        <f t="shared" si="41"/>
        <v>44926</v>
      </c>
      <c r="D603" s="105" t="s">
        <v>569</v>
      </c>
      <c r="E603" s="493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8">
        <f t="shared" si="41"/>
        <v>44926</v>
      </c>
      <c r="D604" s="105" t="s">
        <v>571</v>
      </c>
      <c r="E604" s="493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8">
        <f t="shared" si="41"/>
        <v>44926</v>
      </c>
      <c r="D605" s="105" t="s">
        <v>573</v>
      </c>
      <c r="E605" s="493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8">
        <f t="shared" si="41"/>
        <v>44926</v>
      </c>
      <c r="D606" s="105" t="s">
        <v>575</v>
      </c>
      <c r="E606" s="493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8">
        <f t="shared" si="41"/>
        <v>44926</v>
      </c>
      <c r="D607" s="105" t="s">
        <v>576</v>
      </c>
      <c r="E607" s="493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8">
        <f t="shared" si="41"/>
        <v>44926</v>
      </c>
      <c r="D608" s="105" t="s">
        <v>578</v>
      </c>
      <c r="E608" s="493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8">
        <f t="shared" si="41"/>
        <v>44926</v>
      </c>
      <c r="D609" s="105" t="s">
        <v>581</v>
      </c>
      <c r="E609" s="493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8">
        <f t="shared" si="41"/>
        <v>44926</v>
      </c>
      <c r="D610" s="105" t="s">
        <v>583</v>
      </c>
      <c r="E610" s="493">
        <v>5</v>
      </c>
      <c r="F610" s="105" t="s">
        <v>582</v>
      </c>
      <c r="H610" s="105">
        <f>'Справка 6'!H43</f>
        <v>6011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8">
        <f t="shared" si="41"/>
        <v>44926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8">
        <f t="shared" si="41"/>
        <v>44926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8">
        <f t="shared" si="41"/>
        <v>44926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8">
        <f t="shared" si="41"/>
        <v>44926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8">
        <f t="shared" si="41"/>
        <v>44926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8">
        <f t="shared" si="41"/>
        <v>44926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8">
        <f t="shared" si="41"/>
        <v>44926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8">
        <f t="shared" si="41"/>
        <v>44926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8">
        <f t="shared" si="41"/>
        <v>44926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8">
        <f t="shared" si="41"/>
        <v>44926</v>
      </c>
      <c r="D620" s="105" t="s">
        <v>547</v>
      </c>
      <c r="E620" s="493">
        <v>6</v>
      </c>
      <c r="F620" s="105" t="s">
        <v>546</v>
      </c>
      <c r="H620" s="105">
        <f>'Справка 6'!I20</f>
        <v>996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8">
        <f t="shared" si="41"/>
        <v>44926</v>
      </c>
      <c r="D621" s="105" t="s">
        <v>549</v>
      </c>
      <c r="E621" s="493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8">
        <f t="shared" si="41"/>
        <v>44926</v>
      </c>
      <c r="D622" s="105" t="s">
        <v>553</v>
      </c>
      <c r="E622" s="493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8">
        <f t="shared" si="41"/>
        <v>44926</v>
      </c>
      <c r="D623" s="105" t="s">
        <v>555</v>
      </c>
      <c r="E623" s="493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8">
        <f t="shared" si="41"/>
        <v>44926</v>
      </c>
      <c r="D624" s="105" t="s">
        <v>557</v>
      </c>
      <c r="E624" s="493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8">
        <f t="shared" si="41"/>
        <v>44926</v>
      </c>
      <c r="D625" s="105" t="s">
        <v>558</v>
      </c>
      <c r="E625" s="493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8">
        <f t="shared" si="41"/>
        <v>44926</v>
      </c>
      <c r="D626" s="105" t="s">
        <v>560</v>
      </c>
      <c r="E626" s="493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8">
        <f t="shared" si="41"/>
        <v>44926</v>
      </c>
      <c r="D627" s="105" t="s">
        <v>562</v>
      </c>
      <c r="E627" s="493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8">
        <f t="shared" si="41"/>
        <v>44926</v>
      </c>
      <c r="D628" s="105" t="s">
        <v>563</v>
      </c>
      <c r="E628" s="493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8">
        <f t="shared" si="41"/>
        <v>44926</v>
      </c>
      <c r="D629" s="105" t="s">
        <v>564</v>
      </c>
      <c r="E629" s="493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8">
        <f t="shared" si="41"/>
        <v>44926</v>
      </c>
      <c r="D630" s="105" t="s">
        <v>565</v>
      </c>
      <c r="E630" s="493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8">
        <f t="shared" si="41"/>
        <v>44926</v>
      </c>
      <c r="D631" s="105" t="s">
        <v>566</v>
      </c>
      <c r="E631" s="493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8">
        <f t="shared" si="41"/>
        <v>44926</v>
      </c>
      <c r="D632" s="105" t="s">
        <v>568</v>
      </c>
      <c r="E632" s="493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8">
        <f t="shared" si="41"/>
        <v>44926</v>
      </c>
      <c r="D633" s="105" t="s">
        <v>569</v>
      </c>
      <c r="E633" s="493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8">
        <f t="shared" si="41"/>
        <v>44926</v>
      </c>
      <c r="D634" s="105" t="s">
        <v>571</v>
      </c>
      <c r="E634" s="493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8">
        <f t="shared" si="41"/>
        <v>44926</v>
      </c>
      <c r="D635" s="105" t="s">
        <v>573</v>
      </c>
      <c r="E635" s="493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8">
        <f t="shared" si="41"/>
        <v>44926</v>
      </c>
      <c r="D636" s="105" t="s">
        <v>575</v>
      </c>
      <c r="E636" s="493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8">
        <f t="shared" si="41"/>
        <v>44926</v>
      </c>
      <c r="D637" s="105" t="s">
        <v>576</v>
      </c>
      <c r="E637" s="493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8">
        <f t="shared" si="41"/>
        <v>44926</v>
      </c>
      <c r="D638" s="105" t="s">
        <v>578</v>
      </c>
      <c r="E638" s="493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8">
        <f t="shared" si="41"/>
        <v>44926</v>
      </c>
      <c r="D639" s="105" t="s">
        <v>581</v>
      </c>
      <c r="E639" s="493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8">
        <f t="shared" si="41"/>
        <v>44926</v>
      </c>
      <c r="D640" s="105" t="s">
        <v>583</v>
      </c>
      <c r="E640" s="493">
        <v>6</v>
      </c>
      <c r="F640" s="105" t="s">
        <v>582</v>
      </c>
      <c r="H640" s="105">
        <f>'Справка 6'!I43</f>
        <v>996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8">
        <f t="shared" si="41"/>
        <v>44926</v>
      </c>
      <c r="D641" s="105" t="s">
        <v>523</v>
      </c>
      <c r="E641" s="493">
        <v>7</v>
      </c>
      <c r="F641" s="105" t="s">
        <v>522</v>
      </c>
      <c r="H641" s="105">
        <f>'Справка 6'!J11</f>
        <v>26776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8">
        <f t="shared" si="41"/>
        <v>44926</v>
      </c>
      <c r="D642" s="105" t="s">
        <v>526</v>
      </c>
      <c r="E642" s="493">
        <v>7</v>
      </c>
      <c r="F642" s="105" t="s">
        <v>525</v>
      </c>
      <c r="H642" s="105">
        <f>'Справка 6'!J12</f>
        <v>306940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8">
        <f t="shared" si="41"/>
        <v>44926</v>
      </c>
      <c r="D643" s="105" t="s">
        <v>529</v>
      </c>
      <c r="E643" s="493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8">
        <f t="shared" si="41"/>
        <v>44926</v>
      </c>
      <c r="D644" s="105" t="s">
        <v>532</v>
      </c>
      <c r="E644" s="493">
        <v>7</v>
      </c>
      <c r="F644" s="105" t="s">
        <v>531</v>
      </c>
      <c r="H644" s="105">
        <f>'Справка 6'!J14</f>
        <v>136236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8">
        <f t="shared" si="41"/>
        <v>44926</v>
      </c>
      <c r="D645" s="105" t="s">
        <v>535</v>
      </c>
      <c r="E645" s="493">
        <v>7</v>
      </c>
      <c r="F645" s="105" t="s">
        <v>534</v>
      </c>
      <c r="H645" s="105">
        <f>'Справка 6'!J15</f>
        <v>8474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8">
        <f t="shared" si="41"/>
        <v>44926</v>
      </c>
      <c r="D646" s="105" t="s">
        <v>537</v>
      </c>
      <c r="E646" s="493">
        <v>7</v>
      </c>
      <c r="F646" s="105" t="s">
        <v>536</v>
      </c>
      <c r="H646" s="105">
        <f>'Справка 6'!J16</f>
        <v>49479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8">
        <f t="shared" si="41"/>
        <v>44926</v>
      </c>
      <c r="D647" s="105" t="s">
        <v>540</v>
      </c>
      <c r="E647" s="493">
        <v>7</v>
      </c>
      <c r="F647" s="105" t="s">
        <v>539</v>
      </c>
      <c r="H647" s="105">
        <f>'Справка 6'!J17</f>
        <v>7564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8">
        <f t="shared" si="41"/>
        <v>44926</v>
      </c>
      <c r="D648" s="105" t="s">
        <v>543</v>
      </c>
      <c r="E648" s="493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8">
        <f t="shared" si="41"/>
        <v>44926</v>
      </c>
      <c r="D649" s="105" t="s">
        <v>545</v>
      </c>
      <c r="E649" s="493">
        <v>7</v>
      </c>
      <c r="F649" s="105" t="s">
        <v>828</v>
      </c>
      <c r="H649" s="105">
        <f>'Справка 6'!J19</f>
        <v>536096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8">
        <f t="shared" si="41"/>
        <v>44926</v>
      </c>
      <c r="D650" s="105" t="s">
        <v>547</v>
      </c>
      <c r="E650" s="493">
        <v>7</v>
      </c>
      <c r="F650" s="105" t="s">
        <v>546</v>
      </c>
      <c r="H650" s="105">
        <f>'Справка 6'!J20</f>
        <v>41285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8">
        <f t="shared" si="41"/>
        <v>44926</v>
      </c>
      <c r="D651" s="105" t="s">
        <v>549</v>
      </c>
      <c r="E651" s="493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8">
        <f t="shared" si="41"/>
        <v>44926</v>
      </c>
      <c r="D652" s="105" t="s">
        <v>553</v>
      </c>
      <c r="E652" s="493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8">
        <f aca="true" t="shared" si="44" ref="C653:C716">endDate</f>
        <v>44926</v>
      </c>
      <c r="D653" s="105" t="s">
        <v>555</v>
      </c>
      <c r="E653" s="493">
        <v>7</v>
      </c>
      <c r="F653" s="105" t="s">
        <v>554</v>
      </c>
      <c r="H653" s="105">
        <f>'Справка 6'!J25</f>
        <v>2217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8">
        <f t="shared" si="44"/>
        <v>44926</v>
      </c>
      <c r="D654" s="105" t="s">
        <v>557</v>
      </c>
      <c r="E654" s="493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8">
        <f t="shared" si="44"/>
        <v>44926</v>
      </c>
      <c r="D655" s="105" t="s">
        <v>558</v>
      </c>
      <c r="E655" s="493">
        <v>7</v>
      </c>
      <c r="F655" s="105" t="s">
        <v>542</v>
      </c>
      <c r="H655" s="105">
        <f>'Справка 6'!J27</f>
        <v>1274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8">
        <f t="shared" si="44"/>
        <v>44926</v>
      </c>
      <c r="D656" s="105" t="s">
        <v>560</v>
      </c>
      <c r="E656" s="493">
        <v>7</v>
      </c>
      <c r="F656" s="105" t="s">
        <v>863</v>
      </c>
      <c r="H656" s="105">
        <f>'Справка 6'!J28</f>
        <v>3491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8">
        <f t="shared" si="44"/>
        <v>44926</v>
      </c>
      <c r="D657" s="105" t="s">
        <v>562</v>
      </c>
      <c r="E657" s="493">
        <v>7</v>
      </c>
      <c r="F657" s="105" t="s">
        <v>561</v>
      </c>
      <c r="H657" s="105">
        <f>'Справка 6'!J30</f>
        <v>124364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8">
        <f t="shared" si="44"/>
        <v>44926</v>
      </c>
      <c r="D658" s="105" t="s">
        <v>563</v>
      </c>
      <c r="E658" s="493">
        <v>7</v>
      </c>
      <c r="F658" s="105" t="s">
        <v>108</v>
      </c>
      <c r="H658" s="105">
        <f>'Справка 6'!J31</f>
        <v>124118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8">
        <f t="shared" si="44"/>
        <v>44926</v>
      </c>
      <c r="D659" s="105" t="s">
        <v>564</v>
      </c>
      <c r="E659" s="493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8">
        <f t="shared" si="44"/>
        <v>44926</v>
      </c>
      <c r="D660" s="105" t="s">
        <v>565</v>
      </c>
      <c r="E660" s="493">
        <v>7</v>
      </c>
      <c r="F660" s="105" t="s">
        <v>113</v>
      </c>
      <c r="H660" s="105">
        <f>'Справка 6'!J33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8">
        <f t="shared" si="44"/>
        <v>44926</v>
      </c>
      <c r="D661" s="105" t="s">
        <v>566</v>
      </c>
      <c r="E661" s="493">
        <v>7</v>
      </c>
      <c r="F661" s="105" t="s">
        <v>115</v>
      </c>
      <c r="H661" s="105">
        <f>'Справка 6'!J34</f>
        <v>13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8">
        <f t="shared" si="44"/>
        <v>44926</v>
      </c>
      <c r="D662" s="105" t="s">
        <v>568</v>
      </c>
      <c r="E662" s="493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8">
        <f t="shared" si="44"/>
        <v>44926</v>
      </c>
      <c r="D663" s="105" t="s">
        <v>569</v>
      </c>
      <c r="E663" s="493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8">
        <f t="shared" si="44"/>
        <v>44926</v>
      </c>
      <c r="D664" s="105" t="s">
        <v>571</v>
      </c>
      <c r="E664" s="493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8">
        <f t="shared" si="44"/>
        <v>44926</v>
      </c>
      <c r="D665" s="105" t="s">
        <v>573</v>
      </c>
      <c r="E665" s="493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8">
        <f t="shared" si="44"/>
        <v>44926</v>
      </c>
      <c r="D666" s="105" t="s">
        <v>575</v>
      </c>
      <c r="E666" s="493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8">
        <f t="shared" si="44"/>
        <v>44926</v>
      </c>
      <c r="D667" s="105" t="s">
        <v>576</v>
      </c>
      <c r="E667" s="493">
        <v>7</v>
      </c>
      <c r="F667" s="105" t="s">
        <v>542</v>
      </c>
      <c r="H667" s="105">
        <f>'Справка 6'!J40</f>
        <v>36618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8">
        <f t="shared" si="44"/>
        <v>44926</v>
      </c>
      <c r="D668" s="105" t="s">
        <v>578</v>
      </c>
      <c r="E668" s="493">
        <v>7</v>
      </c>
      <c r="F668" s="105" t="s">
        <v>827</v>
      </c>
      <c r="H668" s="105">
        <f>'Справка 6'!J41</f>
        <v>160982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8">
        <f t="shared" si="44"/>
        <v>44926</v>
      </c>
      <c r="D669" s="105" t="s">
        <v>581</v>
      </c>
      <c r="E669" s="493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8">
        <f t="shared" si="44"/>
        <v>44926</v>
      </c>
      <c r="D670" s="105" t="s">
        <v>583</v>
      </c>
      <c r="E670" s="493">
        <v>7</v>
      </c>
      <c r="F670" s="105" t="s">
        <v>582</v>
      </c>
      <c r="H670" s="105">
        <f>'Справка 6'!J43</f>
        <v>741854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8">
        <f t="shared" si="44"/>
        <v>44926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8">
        <f t="shared" si="44"/>
        <v>44926</v>
      </c>
      <c r="D672" s="105" t="s">
        <v>526</v>
      </c>
      <c r="E672" s="493">
        <v>8</v>
      </c>
      <c r="F672" s="105" t="s">
        <v>525</v>
      </c>
      <c r="H672" s="105">
        <f>'Справка 6'!K12</f>
        <v>7822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8">
        <f t="shared" si="44"/>
        <v>44926</v>
      </c>
      <c r="D673" s="105" t="s">
        <v>529</v>
      </c>
      <c r="E673" s="493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8">
        <f t="shared" si="44"/>
        <v>44926</v>
      </c>
      <c r="D674" s="105" t="s">
        <v>532</v>
      </c>
      <c r="E674" s="493">
        <v>8</v>
      </c>
      <c r="F674" s="105" t="s">
        <v>531</v>
      </c>
      <c r="H674" s="105">
        <f>'Справка 6'!K14</f>
        <v>90254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8">
        <f t="shared" si="44"/>
        <v>44926</v>
      </c>
      <c r="D675" s="105" t="s">
        <v>535</v>
      </c>
      <c r="E675" s="493">
        <v>8</v>
      </c>
      <c r="F675" s="105" t="s">
        <v>534</v>
      </c>
      <c r="H675" s="105">
        <f>'Справка 6'!K15</f>
        <v>4906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8">
        <f t="shared" si="44"/>
        <v>44926</v>
      </c>
      <c r="D676" s="105" t="s">
        <v>537</v>
      </c>
      <c r="E676" s="493">
        <v>8</v>
      </c>
      <c r="F676" s="105" t="s">
        <v>536</v>
      </c>
      <c r="H676" s="105">
        <f>'Справка 6'!K16</f>
        <v>39750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8">
        <f t="shared" si="44"/>
        <v>44926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8">
        <f t="shared" si="44"/>
        <v>44926</v>
      </c>
      <c r="D678" s="105" t="s">
        <v>543</v>
      </c>
      <c r="E678" s="493">
        <v>8</v>
      </c>
      <c r="F678" s="105" t="s">
        <v>542</v>
      </c>
      <c r="H678" s="105">
        <f>'Справка 6'!K18</f>
        <v>148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8">
        <f t="shared" si="44"/>
        <v>44926</v>
      </c>
      <c r="D679" s="105" t="s">
        <v>545</v>
      </c>
      <c r="E679" s="493">
        <v>8</v>
      </c>
      <c r="F679" s="105" t="s">
        <v>828</v>
      </c>
      <c r="H679" s="105">
        <f>'Справка 6'!K19</f>
        <v>142880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8">
        <f t="shared" si="44"/>
        <v>44926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8">
        <f t="shared" si="44"/>
        <v>44926</v>
      </c>
      <c r="D681" s="105" t="s">
        <v>549</v>
      </c>
      <c r="E681" s="493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8">
        <f t="shared" si="44"/>
        <v>44926</v>
      </c>
      <c r="D682" s="105" t="s">
        <v>553</v>
      </c>
      <c r="E682" s="493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8">
        <f t="shared" si="44"/>
        <v>44926</v>
      </c>
      <c r="D683" s="105" t="s">
        <v>555</v>
      </c>
      <c r="E683" s="493">
        <v>8</v>
      </c>
      <c r="F683" s="105" t="s">
        <v>554</v>
      </c>
      <c r="H683" s="105">
        <f>'Справка 6'!K25</f>
        <v>2057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8">
        <f t="shared" si="44"/>
        <v>44926</v>
      </c>
      <c r="D684" s="105" t="s">
        <v>557</v>
      </c>
      <c r="E684" s="493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8">
        <f t="shared" si="44"/>
        <v>44926</v>
      </c>
      <c r="D685" s="105" t="s">
        <v>558</v>
      </c>
      <c r="E685" s="493">
        <v>8</v>
      </c>
      <c r="F685" s="105" t="s">
        <v>542</v>
      </c>
      <c r="H685" s="105">
        <f>'Справка 6'!K27</f>
        <v>1102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8">
        <f t="shared" si="44"/>
        <v>44926</v>
      </c>
      <c r="D686" s="105" t="s">
        <v>560</v>
      </c>
      <c r="E686" s="493">
        <v>8</v>
      </c>
      <c r="F686" s="105" t="s">
        <v>863</v>
      </c>
      <c r="H686" s="105">
        <f>'Справка 6'!K28</f>
        <v>3159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8">
        <f t="shared" si="44"/>
        <v>44926</v>
      </c>
      <c r="D687" s="105" t="s">
        <v>562</v>
      </c>
      <c r="E687" s="493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8">
        <f t="shared" si="44"/>
        <v>44926</v>
      </c>
      <c r="D688" s="105" t="s">
        <v>563</v>
      </c>
      <c r="E688" s="493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8">
        <f t="shared" si="44"/>
        <v>44926</v>
      </c>
      <c r="D689" s="105" t="s">
        <v>564</v>
      </c>
      <c r="E689" s="493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8">
        <f t="shared" si="44"/>
        <v>44926</v>
      </c>
      <c r="D690" s="105" t="s">
        <v>565</v>
      </c>
      <c r="E690" s="493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8">
        <f t="shared" si="44"/>
        <v>44926</v>
      </c>
      <c r="D691" s="105" t="s">
        <v>566</v>
      </c>
      <c r="E691" s="493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8">
        <f t="shared" si="44"/>
        <v>44926</v>
      </c>
      <c r="D692" s="105" t="s">
        <v>568</v>
      </c>
      <c r="E692" s="493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8">
        <f t="shared" si="44"/>
        <v>44926</v>
      </c>
      <c r="D693" s="105" t="s">
        <v>569</v>
      </c>
      <c r="E693" s="493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8">
        <f t="shared" si="44"/>
        <v>44926</v>
      </c>
      <c r="D694" s="105" t="s">
        <v>571</v>
      </c>
      <c r="E694" s="493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8">
        <f t="shared" si="44"/>
        <v>44926</v>
      </c>
      <c r="D695" s="105" t="s">
        <v>573</v>
      </c>
      <c r="E695" s="493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8">
        <f t="shared" si="44"/>
        <v>44926</v>
      </c>
      <c r="D696" s="105" t="s">
        <v>575</v>
      </c>
      <c r="E696" s="493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8">
        <f t="shared" si="44"/>
        <v>44926</v>
      </c>
      <c r="D697" s="105" t="s">
        <v>576</v>
      </c>
      <c r="E697" s="493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8">
        <f t="shared" si="44"/>
        <v>44926</v>
      </c>
      <c r="D698" s="105" t="s">
        <v>578</v>
      </c>
      <c r="E698" s="493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8">
        <f t="shared" si="44"/>
        <v>44926</v>
      </c>
      <c r="D699" s="105" t="s">
        <v>581</v>
      </c>
      <c r="E699" s="493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8">
        <f t="shared" si="44"/>
        <v>44926</v>
      </c>
      <c r="D700" s="105" t="s">
        <v>583</v>
      </c>
      <c r="E700" s="493">
        <v>8</v>
      </c>
      <c r="F700" s="105" t="s">
        <v>582</v>
      </c>
      <c r="H700" s="105">
        <f>'Справка 6'!K43</f>
        <v>146039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8">
        <f t="shared" si="44"/>
        <v>44926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8">
        <f t="shared" si="44"/>
        <v>44926</v>
      </c>
      <c r="D702" s="105" t="s">
        <v>526</v>
      </c>
      <c r="E702" s="493">
        <v>9</v>
      </c>
      <c r="F702" s="105" t="s">
        <v>525</v>
      </c>
      <c r="H702" s="105">
        <f>'Справка 6'!L12</f>
        <v>6586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8">
        <f t="shared" si="44"/>
        <v>44926</v>
      </c>
      <c r="D703" s="105" t="s">
        <v>529</v>
      </c>
      <c r="E703" s="493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8">
        <f t="shared" si="44"/>
        <v>44926</v>
      </c>
      <c r="D704" s="105" t="s">
        <v>532</v>
      </c>
      <c r="E704" s="493">
        <v>9</v>
      </c>
      <c r="F704" s="105" t="s">
        <v>531</v>
      </c>
      <c r="H704" s="105">
        <f>'Справка 6'!L14</f>
        <v>5494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8">
        <f t="shared" si="44"/>
        <v>44926</v>
      </c>
      <c r="D705" s="105" t="s">
        <v>535</v>
      </c>
      <c r="E705" s="493">
        <v>9</v>
      </c>
      <c r="F705" s="105" t="s">
        <v>534</v>
      </c>
      <c r="H705" s="105">
        <f>'Справка 6'!L15</f>
        <v>706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8">
        <f t="shared" si="44"/>
        <v>44926</v>
      </c>
      <c r="D706" s="105" t="s">
        <v>537</v>
      </c>
      <c r="E706" s="493">
        <v>9</v>
      </c>
      <c r="F706" s="105" t="s">
        <v>536</v>
      </c>
      <c r="H706" s="105">
        <f>'Справка 6'!L16</f>
        <v>3115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8">
        <f t="shared" si="44"/>
        <v>44926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8">
        <f t="shared" si="44"/>
        <v>44926</v>
      </c>
      <c r="D708" s="105" t="s">
        <v>543</v>
      </c>
      <c r="E708" s="493">
        <v>9</v>
      </c>
      <c r="F708" s="105" t="s">
        <v>542</v>
      </c>
      <c r="H708" s="105">
        <f>'Справка 6'!L18</f>
        <v>25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8">
        <f t="shared" si="44"/>
        <v>44926</v>
      </c>
      <c r="D709" s="105" t="s">
        <v>545</v>
      </c>
      <c r="E709" s="493">
        <v>9</v>
      </c>
      <c r="F709" s="105" t="s">
        <v>828</v>
      </c>
      <c r="H709" s="105">
        <f>'Справка 6'!L19</f>
        <v>15926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8">
        <f t="shared" si="44"/>
        <v>44926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8">
        <f t="shared" si="44"/>
        <v>44926</v>
      </c>
      <c r="D711" s="105" t="s">
        <v>549</v>
      </c>
      <c r="E711" s="493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8">
        <f t="shared" si="44"/>
        <v>44926</v>
      </c>
      <c r="D712" s="105" t="s">
        <v>553</v>
      </c>
      <c r="E712" s="493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8">
        <f t="shared" si="44"/>
        <v>44926</v>
      </c>
      <c r="D713" s="105" t="s">
        <v>555</v>
      </c>
      <c r="E713" s="493">
        <v>9</v>
      </c>
      <c r="F713" s="105" t="s">
        <v>554</v>
      </c>
      <c r="H713" s="105">
        <f>'Справка 6'!L25</f>
        <v>50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8">
        <f t="shared" si="44"/>
        <v>44926</v>
      </c>
      <c r="D714" s="105" t="s">
        <v>557</v>
      </c>
      <c r="E714" s="493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8">
        <f t="shared" si="44"/>
        <v>44926</v>
      </c>
      <c r="D715" s="105" t="s">
        <v>558</v>
      </c>
      <c r="E715" s="493">
        <v>9</v>
      </c>
      <c r="F715" s="105" t="s">
        <v>542</v>
      </c>
      <c r="H715" s="105">
        <f>'Справка 6'!L27</f>
        <v>78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8">
        <f t="shared" si="44"/>
        <v>44926</v>
      </c>
      <c r="D716" s="105" t="s">
        <v>560</v>
      </c>
      <c r="E716" s="493">
        <v>9</v>
      </c>
      <c r="F716" s="105" t="s">
        <v>863</v>
      </c>
      <c r="H716" s="105">
        <f>'Справка 6'!L28</f>
        <v>128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8">
        <f aca="true" t="shared" si="47" ref="C717:C780">endDate</f>
        <v>44926</v>
      </c>
      <c r="D717" s="105" t="s">
        <v>562</v>
      </c>
      <c r="E717" s="493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8">
        <f t="shared" si="47"/>
        <v>44926</v>
      </c>
      <c r="D718" s="105" t="s">
        <v>563</v>
      </c>
      <c r="E718" s="493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8">
        <f t="shared" si="47"/>
        <v>44926</v>
      </c>
      <c r="D719" s="105" t="s">
        <v>564</v>
      </c>
      <c r="E719" s="493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8">
        <f t="shared" si="47"/>
        <v>44926</v>
      </c>
      <c r="D720" s="105" t="s">
        <v>565</v>
      </c>
      <c r="E720" s="493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8">
        <f t="shared" si="47"/>
        <v>44926</v>
      </c>
      <c r="D721" s="105" t="s">
        <v>566</v>
      </c>
      <c r="E721" s="493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8">
        <f t="shared" si="47"/>
        <v>44926</v>
      </c>
      <c r="D722" s="105" t="s">
        <v>568</v>
      </c>
      <c r="E722" s="493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8">
        <f t="shared" si="47"/>
        <v>44926</v>
      </c>
      <c r="D723" s="105" t="s">
        <v>569</v>
      </c>
      <c r="E723" s="493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8">
        <f t="shared" si="47"/>
        <v>44926</v>
      </c>
      <c r="D724" s="105" t="s">
        <v>571</v>
      </c>
      <c r="E724" s="493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8">
        <f t="shared" si="47"/>
        <v>44926</v>
      </c>
      <c r="D725" s="105" t="s">
        <v>573</v>
      </c>
      <c r="E725" s="493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8">
        <f t="shared" si="47"/>
        <v>44926</v>
      </c>
      <c r="D726" s="105" t="s">
        <v>575</v>
      </c>
      <c r="E726" s="493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8">
        <f t="shared" si="47"/>
        <v>44926</v>
      </c>
      <c r="D727" s="105" t="s">
        <v>576</v>
      </c>
      <c r="E727" s="493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8">
        <f t="shared" si="47"/>
        <v>44926</v>
      </c>
      <c r="D728" s="105" t="s">
        <v>578</v>
      </c>
      <c r="E728" s="493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8">
        <f t="shared" si="47"/>
        <v>44926</v>
      </c>
      <c r="D729" s="105" t="s">
        <v>581</v>
      </c>
      <c r="E729" s="493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8">
        <f t="shared" si="47"/>
        <v>44926</v>
      </c>
      <c r="D730" s="105" t="s">
        <v>583</v>
      </c>
      <c r="E730" s="493">
        <v>9</v>
      </c>
      <c r="F730" s="105" t="s">
        <v>582</v>
      </c>
      <c r="H730" s="105">
        <f>'Справка 6'!L43</f>
        <v>16054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8">
        <f t="shared" si="47"/>
        <v>44926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8">
        <f t="shared" si="47"/>
        <v>44926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8">
        <f t="shared" si="47"/>
        <v>44926</v>
      </c>
      <c r="D733" s="105" t="s">
        <v>529</v>
      </c>
      <c r="E733" s="493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8">
        <f t="shared" si="47"/>
        <v>44926</v>
      </c>
      <c r="D734" s="105" t="s">
        <v>532</v>
      </c>
      <c r="E734" s="493">
        <v>10</v>
      </c>
      <c r="F734" s="105" t="s">
        <v>531</v>
      </c>
      <c r="H734" s="105">
        <f>'Справка 6'!M14</f>
        <v>419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8">
        <f t="shared" si="47"/>
        <v>44926</v>
      </c>
      <c r="D735" s="105" t="s">
        <v>535</v>
      </c>
      <c r="E735" s="493">
        <v>10</v>
      </c>
      <c r="F735" s="105" t="s">
        <v>534</v>
      </c>
      <c r="H735" s="105">
        <f>'Справка 6'!M15</f>
        <v>453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8">
        <f t="shared" si="47"/>
        <v>44926</v>
      </c>
      <c r="D736" s="105" t="s">
        <v>537</v>
      </c>
      <c r="E736" s="493">
        <v>10</v>
      </c>
      <c r="F736" s="105" t="s">
        <v>536</v>
      </c>
      <c r="H736" s="105">
        <f>'Справка 6'!M16</f>
        <v>356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8">
        <f t="shared" si="47"/>
        <v>44926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8">
        <f t="shared" si="47"/>
        <v>44926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8">
        <f t="shared" si="47"/>
        <v>44926</v>
      </c>
      <c r="D739" s="105" t="s">
        <v>545</v>
      </c>
      <c r="E739" s="493">
        <v>10</v>
      </c>
      <c r="F739" s="105" t="s">
        <v>828</v>
      </c>
      <c r="H739" s="105">
        <f>'Справка 6'!M19</f>
        <v>1228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8">
        <f t="shared" si="47"/>
        <v>44926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8">
        <f t="shared" si="47"/>
        <v>44926</v>
      </c>
      <c r="D741" s="105" t="s">
        <v>549</v>
      </c>
      <c r="E741" s="493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8">
        <f t="shared" si="47"/>
        <v>44926</v>
      </c>
      <c r="D742" s="105" t="s">
        <v>553</v>
      </c>
      <c r="E742" s="493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8">
        <f t="shared" si="47"/>
        <v>44926</v>
      </c>
      <c r="D743" s="105" t="s">
        <v>555</v>
      </c>
      <c r="E743" s="493">
        <v>10</v>
      </c>
      <c r="F743" s="105" t="s">
        <v>554</v>
      </c>
      <c r="H743" s="105">
        <f>'Справка 6'!M25</f>
        <v>12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8">
        <f t="shared" si="47"/>
        <v>44926</v>
      </c>
      <c r="D744" s="105" t="s">
        <v>557</v>
      </c>
      <c r="E744" s="493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8">
        <f t="shared" si="47"/>
        <v>44926</v>
      </c>
      <c r="D745" s="105" t="s">
        <v>558</v>
      </c>
      <c r="E745" s="493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8">
        <f t="shared" si="47"/>
        <v>44926</v>
      </c>
      <c r="D746" s="105" t="s">
        <v>560</v>
      </c>
      <c r="E746" s="493">
        <v>10</v>
      </c>
      <c r="F746" s="105" t="s">
        <v>863</v>
      </c>
      <c r="H746" s="105">
        <f>'Справка 6'!M28</f>
        <v>12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8">
        <f t="shared" si="47"/>
        <v>44926</v>
      </c>
      <c r="D747" s="105" t="s">
        <v>562</v>
      </c>
      <c r="E747" s="493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8">
        <f t="shared" si="47"/>
        <v>44926</v>
      </c>
      <c r="D748" s="105" t="s">
        <v>563</v>
      </c>
      <c r="E748" s="493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8">
        <f t="shared" si="47"/>
        <v>44926</v>
      </c>
      <c r="D749" s="105" t="s">
        <v>564</v>
      </c>
      <c r="E749" s="493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8">
        <f t="shared" si="47"/>
        <v>44926</v>
      </c>
      <c r="D750" s="105" t="s">
        <v>565</v>
      </c>
      <c r="E750" s="493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8">
        <f t="shared" si="47"/>
        <v>44926</v>
      </c>
      <c r="D751" s="105" t="s">
        <v>566</v>
      </c>
      <c r="E751" s="493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8">
        <f t="shared" si="47"/>
        <v>44926</v>
      </c>
      <c r="D752" s="105" t="s">
        <v>568</v>
      </c>
      <c r="E752" s="493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8">
        <f t="shared" si="47"/>
        <v>44926</v>
      </c>
      <c r="D753" s="105" t="s">
        <v>569</v>
      </c>
      <c r="E753" s="493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8">
        <f t="shared" si="47"/>
        <v>44926</v>
      </c>
      <c r="D754" s="105" t="s">
        <v>571</v>
      </c>
      <c r="E754" s="493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8">
        <f t="shared" si="47"/>
        <v>44926</v>
      </c>
      <c r="D755" s="105" t="s">
        <v>573</v>
      </c>
      <c r="E755" s="493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8">
        <f t="shared" si="47"/>
        <v>44926</v>
      </c>
      <c r="D756" s="105" t="s">
        <v>575</v>
      </c>
      <c r="E756" s="493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8">
        <f t="shared" si="47"/>
        <v>44926</v>
      </c>
      <c r="D757" s="105" t="s">
        <v>576</v>
      </c>
      <c r="E757" s="493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8">
        <f t="shared" si="47"/>
        <v>44926</v>
      </c>
      <c r="D758" s="105" t="s">
        <v>578</v>
      </c>
      <c r="E758" s="493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8">
        <f t="shared" si="47"/>
        <v>44926</v>
      </c>
      <c r="D759" s="105" t="s">
        <v>581</v>
      </c>
      <c r="E759" s="493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8">
        <f t="shared" si="47"/>
        <v>44926</v>
      </c>
      <c r="D760" s="105" t="s">
        <v>583</v>
      </c>
      <c r="E760" s="493">
        <v>10</v>
      </c>
      <c r="F760" s="105" t="s">
        <v>582</v>
      </c>
      <c r="H760" s="105">
        <f>'Справка 6'!M43</f>
        <v>1240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8">
        <f t="shared" si="47"/>
        <v>44926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8">
        <f t="shared" si="47"/>
        <v>44926</v>
      </c>
      <c r="D762" s="105" t="s">
        <v>526</v>
      </c>
      <c r="E762" s="493">
        <v>11</v>
      </c>
      <c r="F762" s="105" t="s">
        <v>525</v>
      </c>
      <c r="H762" s="105">
        <f>'Справка 6'!N12</f>
        <v>14408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8">
        <f t="shared" si="47"/>
        <v>44926</v>
      </c>
      <c r="D763" s="105" t="s">
        <v>529</v>
      </c>
      <c r="E763" s="493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8">
        <f t="shared" si="47"/>
        <v>44926</v>
      </c>
      <c r="D764" s="105" t="s">
        <v>532</v>
      </c>
      <c r="E764" s="493">
        <v>11</v>
      </c>
      <c r="F764" s="105" t="s">
        <v>531</v>
      </c>
      <c r="H764" s="105">
        <f>'Справка 6'!N14</f>
        <v>95329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8">
        <f t="shared" si="47"/>
        <v>44926</v>
      </c>
      <c r="D765" s="105" t="s">
        <v>535</v>
      </c>
      <c r="E765" s="493">
        <v>11</v>
      </c>
      <c r="F765" s="105" t="s">
        <v>534</v>
      </c>
      <c r="H765" s="105">
        <f>'Справка 6'!N15</f>
        <v>5159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8">
        <f t="shared" si="47"/>
        <v>44926</v>
      </c>
      <c r="D766" s="105" t="s">
        <v>537</v>
      </c>
      <c r="E766" s="493">
        <v>11</v>
      </c>
      <c r="F766" s="105" t="s">
        <v>536</v>
      </c>
      <c r="H766" s="105">
        <f>'Справка 6'!N16</f>
        <v>42509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8">
        <f t="shared" si="47"/>
        <v>44926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8">
        <f t="shared" si="47"/>
        <v>44926</v>
      </c>
      <c r="D768" s="105" t="s">
        <v>543</v>
      </c>
      <c r="E768" s="493">
        <v>11</v>
      </c>
      <c r="F768" s="105" t="s">
        <v>542</v>
      </c>
      <c r="H768" s="105">
        <f>'Справка 6'!N18</f>
        <v>173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8">
        <f t="shared" si="47"/>
        <v>44926</v>
      </c>
      <c r="D769" s="105" t="s">
        <v>545</v>
      </c>
      <c r="E769" s="493">
        <v>11</v>
      </c>
      <c r="F769" s="105" t="s">
        <v>828</v>
      </c>
      <c r="H769" s="105">
        <f>'Справка 6'!N19</f>
        <v>157578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8">
        <f t="shared" si="47"/>
        <v>44926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8">
        <f t="shared" si="47"/>
        <v>44926</v>
      </c>
      <c r="D771" s="105" t="s">
        <v>549</v>
      </c>
      <c r="E771" s="493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8">
        <f t="shared" si="47"/>
        <v>44926</v>
      </c>
      <c r="D772" s="105" t="s">
        <v>553</v>
      </c>
      <c r="E772" s="493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8">
        <f t="shared" si="47"/>
        <v>44926</v>
      </c>
      <c r="D773" s="105" t="s">
        <v>555</v>
      </c>
      <c r="E773" s="493">
        <v>11</v>
      </c>
      <c r="F773" s="105" t="s">
        <v>554</v>
      </c>
      <c r="H773" s="105">
        <f>'Справка 6'!N25</f>
        <v>2095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8">
        <f t="shared" si="47"/>
        <v>44926</v>
      </c>
      <c r="D774" s="105" t="s">
        <v>557</v>
      </c>
      <c r="E774" s="493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8">
        <f t="shared" si="47"/>
        <v>44926</v>
      </c>
      <c r="D775" s="105" t="s">
        <v>558</v>
      </c>
      <c r="E775" s="493">
        <v>11</v>
      </c>
      <c r="F775" s="105" t="s">
        <v>542</v>
      </c>
      <c r="H775" s="105">
        <f>'Справка 6'!N27</f>
        <v>1180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8">
        <f t="shared" si="47"/>
        <v>44926</v>
      </c>
      <c r="D776" s="105" t="s">
        <v>560</v>
      </c>
      <c r="E776" s="493">
        <v>11</v>
      </c>
      <c r="F776" s="105" t="s">
        <v>863</v>
      </c>
      <c r="H776" s="105">
        <f>'Справка 6'!N28</f>
        <v>3275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8">
        <f t="shared" si="47"/>
        <v>44926</v>
      </c>
      <c r="D777" s="105" t="s">
        <v>562</v>
      </c>
      <c r="E777" s="493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8">
        <f t="shared" si="47"/>
        <v>44926</v>
      </c>
      <c r="D778" s="105" t="s">
        <v>563</v>
      </c>
      <c r="E778" s="493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8">
        <f t="shared" si="47"/>
        <v>44926</v>
      </c>
      <c r="D779" s="105" t="s">
        <v>564</v>
      </c>
      <c r="E779" s="493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8">
        <f t="shared" si="47"/>
        <v>44926</v>
      </c>
      <c r="D780" s="105" t="s">
        <v>565</v>
      </c>
      <c r="E780" s="493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8">
        <f aca="true" t="shared" si="50" ref="C781:C844">endDate</f>
        <v>44926</v>
      </c>
      <c r="D781" s="105" t="s">
        <v>566</v>
      </c>
      <c r="E781" s="493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8">
        <f t="shared" si="50"/>
        <v>44926</v>
      </c>
      <c r="D782" s="105" t="s">
        <v>568</v>
      </c>
      <c r="E782" s="493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8">
        <f t="shared" si="50"/>
        <v>44926</v>
      </c>
      <c r="D783" s="105" t="s">
        <v>569</v>
      </c>
      <c r="E783" s="493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8">
        <f t="shared" si="50"/>
        <v>44926</v>
      </c>
      <c r="D784" s="105" t="s">
        <v>571</v>
      </c>
      <c r="E784" s="493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8">
        <f t="shared" si="50"/>
        <v>44926</v>
      </c>
      <c r="D785" s="105" t="s">
        <v>573</v>
      </c>
      <c r="E785" s="493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8">
        <f t="shared" si="50"/>
        <v>44926</v>
      </c>
      <c r="D786" s="105" t="s">
        <v>575</v>
      </c>
      <c r="E786" s="493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8">
        <f t="shared" si="50"/>
        <v>44926</v>
      </c>
      <c r="D787" s="105" t="s">
        <v>576</v>
      </c>
      <c r="E787" s="493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8">
        <f t="shared" si="50"/>
        <v>44926</v>
      </c>
      <c r="D788" s="105" t="s">
        <v>578</v>
      </c>
      <c r="E788" s="493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8">
        <f t="shared" si="50"/>
        <v>44926</v>
      </c>
      <c r="D789" s="105" t="s">
        <v>581</v>
      </c>
      <c r="E789" s="493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8">
        <f t="shared" si="50"/>
        <v>44926</v>
      </c>
      <c r="D790" s="105" t="s">
        <v>583</v>
      </c>
      <c r="E790" s="493">
        <v>11</v>
      </c>
      <c r="F790" s="105" t="s">
        <v>582</v>
      </c>
      <c r="H790" s="105">
        <f>'Справка 6'!N43</f>
        <v>160853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8">
        <f t="shared" si="50"/>
        <v>44926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8">
        <f t="shared" si="50"/>
        <v>44926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8">
        <f t="shared" si="50"/>
        <v>44926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8">
        <f t="shared" si="50"/>
        <v>44926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8">
        <f t="shared" si="50"/>
        <v>44926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8">
        <f t="shared" si="50"/>
        <v>44926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8">
        <f t="shared" si="50"/>
        <v>44926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8">
        <f t="shared" si="50"/>
        <v>44926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8">
        <f t="shared" si="50"/>
        <v>44926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8">
        <f t="shared" si="50"/>
        <v>44926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8">
        <f t="shared" si="50"/>
        <v>44926</v>
      </c>
      <c r="D801" s="105" t="s">
        <v>549</v>
      </c>
      <c r="E801" s="493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8">
        <f t="shared" si="50"/>
        <v>44926</v>
      </c>
      <c r="D802" s="105" t="s">
        <v>553</v>
      </c>
      <c r="E802" s="493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8">
        <f t="shared" si="50"/>
        <v>44926</v>
      </c>
      <c r="D803" s="105" t="s">
        <v>555</v>
      </c>
      <c r="E803" s="493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8">
        <f t="shared" si="50"/>
        <v>44926</v>
      </c>
      <c r="D804" s="105" t="s">
        <v>557</v>
      </c>
      <c r="E804" s="493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8">
        <f t="shared" si="50"/>
        <v>44926</v>
      </c>
      <c r="D805" s="105" t="s">
        <v>558</v>
      </c>
      <c r="E805" s="493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8">
        <f t="shared" si="50"/>
        <v>44926</v>
      </c>
      <c r="D806" s="105" t="s">
        <v>560</v>
      </c>
      <c r="E806" s="493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8">
        <f t="shared" si="50"/>
        <v>44926</v>
      </c>
      <c r="D807" s="105" t="s">
        <v>562</v>
      </c>
      <c r="E807" s="493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8">
        <f t="shared" si="50"/>
        <v>44926</v>
      </c>
      <c r="D808" s="105" t="s">
        <v>563</v>
      </c>
      <c r="E808" s="493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8">
        <f t="shared" si="50"/>
        <v>44926</v>
      </c>
      <c r="D809" s="105" t="s">
        <v>564</v>
      </c>
      <c r="E809" s="493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8">
        <f t="shared" si="50"/>
        <v>44926</v>
      </c>
      <c r="D810" s="105" t="s">
        <v>565</v>
      </c>
      <c r="E810" s="493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8">
        <f t="shared" si="50"/>
        <v>44926</v>
      </c>
      <c r="D811" s="105" t="s">
        <v>566</v>
      </c>
      <c r="E811" s="493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8">
        <f t="shared" si="50"/>
        <v>44926</v>
      </c>
      <c r="D812" s="105" t="s">
        <v>568</v>
      </c>
      <c r="E812" s="493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8">
        <f t="shared" si="50"/>
        <v>44926</v>
      </c>
      <c r="D813" s="105" t="s">
        <v>569</v>
      </c>
      <c r="E813" s="493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8">
        <f t="shared" si="50"/>
        <v>44926</v>
      </c>
      <c r="D814" s="105" t="s">
        <v>571</v>
      </c>
      <c r="E814" s="493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8">
        <f t="shared" si="50"/>
        <v>44926</v>
      </c>
      <c r="D815" s="105" t="s">
        <v>573</v>
      </c>
      <c r="E815" s="493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8">
        <f t="shared" si="50"/>
        <v>44926</v>
      </c>
      <c r="D816" s="105" t="s">
        <v>575</v>
      </c>
      <c r="E816" s="493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8">
        <f t="shared" si="50"/>
        <v>44926</v>
      </c>
      <c r="D817" s="105" t="s">
        <v>576</v>
      </c>
      <c r="E817" s="493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8">
        <f t="shared" si="50"/>
        <v>44926</v>
      </c>
      <c r="D818" s="105" t="s">
        <v>578</v>
      </c>
      <c r="E818" s="493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8">
        <f t="shared" si="50"/>
        <v>44926</v>
      </c>
      <c r="D819" s="105" t="s">
        <v>581</v>
      </c>
      <c r="E819" s="493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8">
        <f t="shared" si="50"/>
        <v>44926</v>
      </c>
      <c r="D820" s="105" t="s">
        <v>583</v>
      </c>
      <c r="E820" s="493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8">
        <f t="shared" si="50"/>
        <v>44926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8">
        <f t="shared" si="50"/>
        <v>44926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8">
        <f t="shared" si="50"/>
        <v>44926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8">
        <f t="shared" si="50"/>
        <v>44926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8">
        <f t="shared" si="50"/>
        <v>44926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8">
        <f t="shared" si="50"/>
        <v>44926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8">
        <f t="shared" si="50"/>
        <v>44926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8">
        <f t="shared" si="50"/>
        <v>44926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8">
        <f t="shared" si="50"/>
        <v>44926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8">
        <f t="shared" si="50"/>
        <v>44926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8">
        <f t="shared" si="50"/>
        <v>44926</v>
      </c>
      <c r="D831" s="105" t="s">
        <v>549</v>
      </c>
      <c r="E831" s="493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8">
        <f t="shared" si="50"/>
        <v>44926</v>
      </c>
      <c r="D832" s="105" t="s">
        <v>553</v>
      </c>
      <c r="E832" s="493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8">
        <f t="shared" si="50"/>
        <v>44926</v>
      </c>
      <c r="D833" s="105" t="s">
        <v>555</v>
      </c>
      <c r="E833" s="493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8">
        <f t="shared" si="50"/>
        <v>44926</v>
      </c>
      <c r="D834" s="105" t="s">
        <v>557</v>
      </c>
      <c r="E834" s="493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8">
        <f t="shared" si="50"/>
        <v>44926</v>
      </c>
      <c r="D835" s="105" t="s">
        <v>558</v>
      </c>
      <c r="E835" s="493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8">
        <f t="shared" si="50"/>
        <v>44926</v>
      </c>
      <c r="D836" s="105" t="s">
        <v>560</v>
      </c>
      <c r="E836" s="493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8">
        <f t="shared" si="50"/>
        <v>44926</v>
      </c>
      <c r="D837" s="105" t="s">
        <v>562</v>
      </c>
      <c r="E837" s="493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8">
        <f t="shared" si="50"/>
        <v>44926</v>
      </c>
      <c r="D838" s="105" t="s">
        <v>563</v>
      </c>
      <c r="E838" s="493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8">
        <f t="shared" si="50"/>
        <v>44926</v>
      </c>
      <c r="D839" s="105" t="s">
        <v>564</v>
      </c>
      <c r="E839" s="493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8">
        <f t="shared" si="50"/>
        <v>44926</v>
      </c>
      <c r="D840" s="105" t="s">
        <v>565</v>
      </c>
      <c r="E840" s="493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8">
        <f t="shared" si="50"/>
        <v>44926</v>
      </c>
      <c r="D841" s="105" t="s">
        <v>566</v>
      </c>
      <c r="E841" s="493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8">
        <f t="shared" si="50"/>
        <v>44926</v>
      </c>
      <c r="D842" s="105" t="s">
        <v>568</v>
      </c>
      <c r="E842" s="493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8">
        <f t="shared" si="50"/>
        <v>44926</v>
      </c>
      <c r="D843" s="105" t="s">
        <v>569</v>
      </c>
      <c r="E843" s="493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8">
        <f t="shared" si="50"/>
        <v>44926</v>
      </c>
      <c r="D844" s="105" t="s">
        <v>571</v>
      </c>
      <c r="E844" s="493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8">
        <f aca="true" t="shared" si="53" ref="C845:C910">endDate</f>
        <v>44926</v>
      </c>
      <c r="D845" s="105" t="s">
        <v>573</v>
      </c>
      <c r="E845" s="493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8">
        <f t="shared" si="53"/>
        <v>44926</v>
      </c>
      <c r="D846" s="105" t="s">
        <v>575</v>
      </c>
      <c r="E846" s="493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8">
        <f t="shared" si="53"/>
        <v>44926</v>
      </c>
      <c r="D847" s="105" t="s">
        <v>576</v>
      </c>
      <c r="E847" s="493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8">
        <f t="shared" si="53"/>
        <v>44926</v>
      </c>
      <c r="D848" s="105" t="s">
        <v>578</v>
      </c>
      <c r="E848" s="493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8">
        <f t="shared" si="53"/>
        <v>44926</v>
      </c>
      <c r="D849" s="105" t="s">
        <v>581</v>
      </c>
      <c r="E849" s="493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8">
        <f t="shared" si="53"/>
        <v>44926</v>
      </c>
      <c r="D850" s="105" t="s">
        <v>583</v>
      </c>
      <c r="E850" s="493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8">
        <f t="shared" si="53"/>
        <v>44926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8">
        <f t="shared" si="53"/>
        <v>44926</v>
      </c>
      <c r="D852" s="105" t="s">
        <v>526</v>
      </c>
      <c r="E852" s="493">
        <v>14</v>
      </c>
      <c r="F852" s="105" t="s">
        <v>525</v>
      </c>
      <c r="H852" s="105">
        <f>'Справка 6'!Q12</f>
        <v>14408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8">
        <f t="shared" si="53"/>
        <v>44926</v>
      </c>
      <c r="D853" s="105" t="s">
        <v>529</v>
      </c>
      <c r="E853" s="493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8">
        <f t="shared" si="53"/>
        <v>44926</v>
      </c>
      <c r="D854" s="105" t="s">
        <v>532</v>
      </c>
      <c r="E854" s="493">
        <v>14</v>
      </c>
      <c r="F854" s="105" t="s">
        <v>531</v>
      </c>
      <c r="H854" s="105">
        <f>'Справка 6'!Q14</f>
        <v>95329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8">
        <f t="shared" si="53"/>
        <v>44926</v>
      </c>
      <c r="D855" s="105" t="s">
        <v>535</v>
      </c>
      <c r="E855" s="493">
        <v>14</v>
      </c>
      <c r="F855" s="105" t="s">
        <v>534</v>
      </c>
      <c r="H855" s="105">
        <f>'Справка 6'!Q15</f>
        <v>5159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8">
        <f t="shared" si="53"/>
        <v>44926</v>
      </c>
      <c r="D856" s="105" t="s">
        <v>537</v>
      </c>
      <c r="E856" s="493">
        <v>14</v>
      </c>
      <c r="F856" s="105" t="s">
        <v>536</v>
      </c>
      <c r="H856" s="105">
        <f>'Справка 6'!Q16</f>
        <v>42509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8">
        <f t="shared" si="53"/>
        <v>44926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8">
        <f t="shared" si="53"/>
        <v>44926</v>
      </c>
      <c r="D858" s="105" t="s">
        <v>543</v>
      </c>
      <c r="E858" s="493">
        <v>14</v>
      </c>
      <c r="F858" s="105" t="s">
        <v>542</v>
      </c>
      <c r="H858" s="105">
        <f>'Справка 6'!Q18</f>
        <v>173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8">
        <f t="shared" si="53"/>
        <v>44926</v>
      </c>
      <c r="D859" s="105" t="s">
        <v>545</v>
      </c>
      <c r="E859" s="493">
        <v>14</v>
      </c>
      <c r="F859" s="105" t="s">
        <v>828</v>
      </c>
      <c r="H859" s="105">
        <f>'Справка 6'!Q19</f>
        <v>157578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8">
        <f t="shared" si="53"/>
        <v>44926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8">
        <f t="shared" si="53"/>
        <v>44926</v>
      </c>
      <c r="D861" s="105" t="s">
        <v>549</v>
      </c>
      <c r="E861" s="493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8">
        <f t="shared" si="53"/>
        <v>44926</v>
      </c>
      <c r="D862" s="105" t="s">
        <v>553</v>
      </c>
      <c r="E862" s="493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8">
        <f t="shared" si="53"/>
        <v>44926</v>
      </c>
      <c r="D863" s="105" t="s">
        <v>555</v>
      </c>
      <c r="E863" s="493">
        <v>14</v>
      </c>
      <c r="F863" s="105" t="s">
        <v>554</v>
      </c>
      <c r="H863" s="105">
        <f>'Справка 6'!Q25</f>
        <v>2095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8">
        <f t="shared" si="53"/>
        <v>44926</v>
      </c>
      <c r="D864" s="105" t="s">
        <v>557</v>
      </c>
      <c r="E864" s="493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8">
        <f t="shared" si="53"/>
        <v>44926</v>
      </c>
      <c r="D865" s="105" t="s">
        <v>558</v>
      </c>
      <c r="E865" s="493">
        <v>14</v>
      </c>
      <c r="F865" s="105" t="s">
        <v>542</v>
      </c>
      <c r="H865" s="105">
        <f>'Справка 6'!Q27</f>
        <v>1180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8">
        <f t="shared" si="53"/>
        <v>44926</v>
      </c>
      <c r="D866" s="105" t="s">
        <v>560</v>
      </c>
      <c r="E866" s="493">
        <v>14</v>
      </c>
      <c r="F866" s="105" t="s">
        <v>863</v>
      </c>
      <c r="H866" s="105">
        <f>'Справка 6'!Q28</f>
        <v>3275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8">
        <f t="shared" si="53"/>
        <v>44926</v>
      </c>
      <c r="D867" s="105" t="s">
        <v>562</v>
      </c>
      <c r="E867" s="493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8">
        <f t="shared" si="53"/>
        <v>44926</v>
      </c>
      <c r="D868" s="105" t="s">
        <v>563</v>
      </c>
      <c r="E868" s="493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8">
        <f t="shared" si="53"/>
        <v>44926</v>
      </c>
      <c r="D869" s="105" t="s">
        <v>564</v>
      </c>
      <c r="E869" s="493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8">
        <f t="shared" si="53"/>
        <v>44926</v>
      </c>
      <c r="D870" s="105" t="s">
        <v>565</v>
      </c>
      <c r="E870" s="493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8">
        <f t="shared" si="53"/>
        <v>44926</v>
      </c>
      <c r="D871" s="105" t="s">
        <v>566</v>
      </c>
      <c r="E871" s="493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8">
        <f t="shared" si="53"/>
        <v>44926</v>
      </c>
      <c r="D872" s="105" t="s">
        <v>568</v>
      </c>
      <c r="E872" s="493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8">
        <f t="shared" si="53"/>
        <v>44926</v>
      </c>
      <c r="D873" s="105" t="s">
        <v>569</v>
      </c>
      <c r="E873" s="493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8">
        <f t="shared" si="53"/>
        <v>44926</v>
      </c>
      <c r="D874" s="105" t="s">
        <v>571</v>
      </c>
      <c r="E874" s="493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8">
        <f t="shared" si="53"/>
        <v>44926</v>
      </c>
      <c r="D875" s="105" t="s">
        <v>573</v>
      </c>
      <c r="E875" s="493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8">
        <f t="shared" si="53"/>
        <v>44926</v>
      </c>
      <c r="D876" s="105" t="s">
        <v>575</v>
      </c>
      <c r="E876" s="493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8">
        <f t="shared" si="53"/>
        <v>44926</v>
      </c>
      <c r="D877" s="105" t="s">
        <v>576</v>
      </c>
      <c r="E877" s="493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8">
        <f t="shared" si="53"/>
        <v>44926</v>
      </c>
      <c r="D878" s="105" t="s">
        <v>578</v>
      </c>
      <c r="E878" s="493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8">
        <f t="shared" si="53"/>
        <v>44926</v>
      </c>
      <c r="D879" s="105" t="s">
        <v>581</v>
      </c>
      <c r="E879" s="493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8">
        <f t="shared" si="53"/>
        <v>44926</v>
      </c>
      <c r="D880" s="105" t="s">
        <v>583</v>
      </c>
      <c r="E880" s="493">
        <v>14</v>
      </c>
      <c r="F880" s="105" t="s">
        <v>582</v>
      </c>
      <c r="H880" s="105">
        <f>'Справка 6'!Q43</f>
        <v>160853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8">
        <f t="shared" si="53"/>
        <v>44926</v>
      </c>
      <c r="D881" s="105" t="s">
        <v>523</v>
      </c>
      <c r="E881" s="493">
        <v>15</v>
      </c>
      <c r="F881" s="105" t="s">
        <v>522</v>
      </c>
      <c r="H881" s="105">
        <f>'Справка 6'!R11</f>
        <v>26776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8">
        <f t="shared" si="53"/>
        <v>44926</v>
      </c>
      <c r="D882" s="105" t="s">
        <v>526</v>
      </c>
      <c r="E882" s="493">
        <v>15</v>
      </c>
      <c r="F882" s="105" t="s">
        <v>525</v>
      </c>
      <c r="H882" s="105">
        <f>'Справка 6'!R12</f>
        <v>292532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8">
        <f t="shared" si="53"/>
        <v>44926</v>
      </c>
      <c r="D883" s="105" t="s">
        <v>529</v>
      </c>
      <c r="E883" s="493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8">
        <f t="shared" si="53"/>
        <v>44926</v>
      </c>
      <c r="D884" s="105" t="s">
        <v>532</v>
      </c>
      <c r="E884" s="493">
        <v>15</v>
      </c>
      <c r="F884" s="105" t="s">
        <v>531</v>
      </c>
      <c r="H884" s="105">
        <f>'Справка 6'!R14</f>
        <v>40907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8">
        <f t="shared" si="53"/>
        <v>44926</v>
      </c>
      <c r="D885" s="105" t="s">
        <v>535</v>
      </c>
      <c r="E885" s="493">
        <v>15</v>
      </c>
      <c r="F885" s="105" t="s">
        <v>534</v>
      </c>
      <c r="H885" s="105">
        <f>'Справка 6'!R15</f>
        <v>3315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8">
        <f t="shared" si="53"/>
        <v>44926</v>
      </c>
      <c r="D886" s="105" t="s">
        <v>537</v>
      </c>
      <c r="E886" s="493">
        <v>15</v>
      </c>
      <c r="F886" s="105" t="s">
        <v>536</v>
      </c>
      <c r="H886" s="105">
        <f>'Справка 6'!R16</f>
        <v>6970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8">
        <f t="shared" si="53"/>
        <v>44926</v>
      </c>
      <c r="D887" s="105" t="s">
        <v>540</v>
      </c>
      <c r="E887" s="493">
        <v>15</v>
      </c>
      <c r="F887" s="105" t="s">
        <v>539</v>
      </c>
      <c r="H887" s="105">
        <f>'Справка 6'!R17</f>
        <v>7564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8">
        <f t="shared" si="53"/>
        <v>44926</v>
      </c>
      <c r="D888" s="105" t="s">
        <v>543</v>
      </c>
      <c r="E888" s="493">
        <v>15</v>
      </c>
      <c r="F888" s="105" t="s">
        <v>542</v>
      </c>
      <c r="H888" s="105">
        <f>'Справка 6'!R18</f>
        <v>454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8">
        <f t="shared" si="53"/>
        <v>44926</v>
      </c>
      <c r="D889" s="105" t="s">
        <v>545</v>
      </c>
      <c r="E889" s="493">
        <v>15</v>
      </c>
      <c r="F889" s="105" t="s">
        <v>828</v>
      </c>
      <c r="H889" s="105">
        <f>'Справка 6'!R19</f>
        <v>378518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8">
        <f t="shared" si="53"/>
        <v>44926</v>
      </c>
      <c r="D890" s="105" t="s">
        <v>547</v>
      </c>
      <c r="E890" s="493">
        <v>15</v>
      </c>
      <c r="F890" s="105" t="s">
        <v>546</v>
      </c>
      <c r="H890" s="105">
        <f>'Справка 6'!R20</f>
        <v>41285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8">
        <f t="shared" si="53"/>
        <v>44926</v>
      </c>
      <c r="D891" s="105" t="s">
        <v>549</v>
      </c>
      <c r="E891" s="493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8">
        <f t="shared" si="53"/>
        <v>44926</v>
      </c>
      <c r="D892" s="105" t="s">
        <v>553</v>
      </c>
      <c r="E892" s="493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8">
        <f t="shared" si="53"/>
        <v>44926</v>
      </c>
      <c r="D893" s="105" t="s">
        <v>555</v>
      </c>
      <c r="E893" s="493">
        <v>15</v>
      </c>
      <c r="F893" s="105" t="s">
        <v>554</v>
      </c>
      <c r="H893" s="105">
        <f>'Справка 6'!R25</f>
        <v>122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8">
        <f t="shared" si="53"/>
        <v>44926</v>
      </c>
      <c r="D894" s="105" t="s">
        <v>557</v>
      </c>
      <c r="E894" s="493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8">
        <f t="shared" si="53"/>
        <v>44926</v>
      </c>
      <c r="D895" s="105" t="s">
        <v>558</v>
      </c>
      <c r="E895" s="493">
        <v>15</v>
      </c>
      <c r="F895" s="105" t="s">
        <v>542</v>
      </c>
      <c r="H895" s="105">
        <f>'Справка 6'!R27</f>
        <v>94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8">
        <f t="shared" si="53"/>
        <v>44926</v>
      </c>
      <c r="D896" s="105" t="s">
        <v>560</v>
      </c>
      <c r="E896" s="493">
        <v>15</v>
      </c>
      <c r="F896" s="105" t="s">
        <v>863</v>
      </c>
      <c r="H896" s="105">
        <f>'Справка 6'!R28</f>
        <v>216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8">
        <f t="shared" si="53"/>
        <v>44926</v>
      </c>
      <c r="D897" s="105" t="s">
        <v>562</v>
      </c>
      <c r="E897" s="493">
        <v>15</v>
      </c>
      <c r="F897" s="105" t="s">
        <v>561</v>
      </c>
      <c r="H897" s="105">
        <f>'Справка 6'!R30</f>
        <v>124364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8">
        <f t="shared" si="53"/>
        <v>44926</v>
      </c>
      <c r="D898" s="105" t="s">
        <v>563</v>
      </c>
      <c r="E898" s="493">
        <v>15</v>
      </c>
      <c r="F898" s="105" t="s">
        <v>108</v>
      </c>
      <c r="H898" s="105">
        <f>'Справка 6'!R31</f>
        <v>124118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8">
        <f t="shared" si="53"/>
        <v>44926</v>
      </c>
      <c r="D899" s="105" t="s">
        <v>564</v>
      </c>
      <c r="E899" s="493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8">
        <f t="shared" si="53"/>
        <v>44926</v>
      </c>
      <c r="D900" s="105" t="s">
        <v>565</v>
      </c>
      <c r="E900" s="493">
        <v>15</v>
      </c>
      <c r="F900" s="105" t="s">
        <v>113</v>
      </c>
      <c r="H900" s="105">
        <f>'Справка 6'!R33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8">
        <f t="shared" si="53"/>
        <v>44926</v>
      </c>
      <c r="D901" s="105" t="s">
        <v>566</v>
      </c>
      <c r="E901" s="493">
        <v>15</v>
      </c>
      <c r="F901" s="105" t="s">
        <v>115</v>
      </c>
      <c r="H901" s="105">
        <f>'Справка 6'!R34</f>
        <v>13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8">
        <f t="shared" si="53"/>
        <v>44926</v>
      </c>
      <c r="D902" s="105" t="s">
        <v>568</v>
      </c>
      <c r="E902" s="493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8">
        <f t="shared" si="53"/>
        <v>44926</v>
      </c>
      <c r="D903" s="105" t="s">
        <v>569</v>
      </c>
      <c r="E903" s="493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8">
        <f t="shared" si="53"/>
        <v>44926</v>
      </c>
      <c r="D904" s="105" t="s">
        <v>571</v>
      </c>
      <c r="E904" s="493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8">
        <f t="shared" si="53"/>
        <v>44926</v>
      </c>
      <c r="D905" s="105" t="s">
        <v>573</v>
      </c>
      <c r="E905" s="493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8">
        <f t="shared" si="53"/>
        <v>44926</v>
      </c>
      <c r="D906" s="105" t="s">
        <v>575</v>
      </c>
      <c r="E906" s="493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8">
        <f t="shared" si="53"/>
        <v>44926</v>
      </c>
      <c r="D907" s="105" t="s">
        <v>576</v>
      </c>
      <c r="E907" s="493">
        <v>15</v>
      </c>
      <c r="F907" s="105" t="s">
        <v>542</v>
      </c>
      <c r="H907" s="105">
        <f>'Справка 6'!R40</f>
        <v>36618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8">
        <f t="shared" si="53"/>
        <v>44926</v>
      </c>
      <c r="D908" s="105" t="s">
        <v>578</v>
      </c>
      <c r="E908" s="493">
        <v>15</v>
      </c>
      <c r="F908" s="105" t="s">
        <v>827</v>
      </c>
      <c r="H908" s="105">
        <f>'Справка 6'!R41</f>
        <v>160982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8">
        <f t="shared" si="53"/>
        <v>44926</v>
      </c>
      <c r="D909" s="105" t="s">
        <v>581</v>
      </c>
      <c r="E909" s="493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8">
        <f t="shared" si="53"/>
        <v>44926</v>
      </c>
      <c r="D910" s="105" t="s">
        <v>583</v>
      </c>
      <c r="E910" s="493">
        <v>15</v>
      </c>
      <c r="F910" s="105" t="s">
        <v>582</v>
      </c>
      <c r="H910" s="105">
        <f>'Справка 6'!R43</f>
        <v>581001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8">
        <f aca="true" t="shared" si="56" ref="C912:C975">endDate</f>
        <v>44926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8">
        <f t="shared" si="56"/>
        <v>44926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36618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8">
        <f t="shared" si="56"/>
        <v>44926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35199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8">
        <f t="shared" si="56"/>
        <v>44926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916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8">
        <f t="shared" si="56"/>
        <v>44926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503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8">
        <f t="shared" si="56"/>
        <v>44926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8">
        <f t="shared" si="56"/>
        <v>44926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0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8">
        <f t="shared" si="56"/>
        <v>44926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8">
        <f t="shared" si="56"/>
        <v>44926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0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8">
        <f t="shared" si="56"/>
        <v>44926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36618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8">
        <f t="shared" si="56"/>
        <v>44926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8">
        <f t="shared" si="56"/>
        <v>44926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4543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8">
        <f t="shared" si="56"/>
        <v>44926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2729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8">
        <f t="shared" si="56"/>
        <v>44926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1630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8">
        <f t="shared" si="56"/>
        <v>44926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184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8">
        <f t="shared" si="56"/>
        <v>44926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1061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8">
        <f t="shared" si="56"/>
        <v>44926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684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8">
        <f t="shared" si="56"/>
        <v>44926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8">
        <f t="shared" si="56"/>
        <v>44926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32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8">
        <f t="shared" si="56"/>
        <v>44926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8">
        <f t="shared" si="56"/>
        <v>44926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76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8">
        <f t="shared" si="56"/>
        <v>44926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8">
        <f t="shared" si="56"/>
        <v>44926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76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8">
        <f t="shared" si="56"/>
        <v>44926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8">
        <f t="shared" si="56"/>
        <v>44926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8">
        <f t="shared" si="56"/>
        <v>44926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273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8">
        <f t="shared" si="56"/>
        <v>44926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8">
        <f t="shared" si="56"/>
        <v>44926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8">
        <f t="shared" si="56"/>
        <v>44926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8">
        <f t="shared" si="56"/>
        <v>44926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273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8">
        <f t="shared" si="56"/>
        <v>44926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6669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8">
        <f t="shared" si="56"/>
        <v>44926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43287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8">
        <f t="shared" si="56"/>
        <v>44926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8">
        <f t="shared" si="56"/>
        <v>44926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8">
        <f t="shared" si="56"/>
        <v>44926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8">
        <f t="shared" si="56"/>
        <v>44926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8">
        <f t="shared" si="56"/>
        <v>44926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8">
        <f t="shared" si="56"/>
        <v>44926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8">
        <f t="shared" si="56"/>
        <v>44926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8">
        <f t="shared" si="56"/>
        <v>44926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8">
        <f t="shared" si="56"/>
        <v>44926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8">
        <f t="shared" si="56"/>
        <v>44926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8">
        <f t="shared" si="56"/>
        <v>44926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8">
        <f t="shared" si="56"/>
        <v>44926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4543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8">
        <f t="shared" si="56"/>
        <v>44926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2729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8">
        <f t="shared" si="56"/>
        <v>44926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1630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8">
        <f t="shared" si="56"/>
        <v>44926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184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8">
        <f t="shared" si="56"/>
        <v>44926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1061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8">
        <f t="shared" si="56"/>
        <v>44926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684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8">
        <f t="shared" si="56"/>
        <v>44926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8">
        <f t="shared" si="56"/>
        <v>44926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32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8">
        <f t="shared" si="56"/>
        <v>44926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8">
        <f t="shared" si="56"/>
        <v>44926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76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8">
        <f t="shared" si="56"/>
        <v>44926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8">
        <f t="shared" si="56"/>
        <v>44926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76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8">
        <f t="shared" si="56"/>
        <v>44926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8">
        <f t="shared" si="56"/>
        <v>44926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8">
        <f t="shared" si="56"/>
        <v>44926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273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8">
        <f t="shared" si="56"/>
        <v>44926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8">
        <f t="shared" si="56"/>
        <v>44926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8">
        <f t="shared" si="56"/>
        <v>44926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8">
        <f t="shared" si="56"/>
        <v>44926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273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8">
        <f t="shared" si="56"/>
        <v>44926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6669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8">
        <f t="shared" si="56"/>
        <v>44926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6669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8">
        <f aca="true" t="shared" si="59" ref="C976:C1039">endDate</f>
        <v>44926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8">
        <f t="shared" si="59"/>
        <v>44926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36618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8">
        <f t="shared" si="59"/>
        <v>44926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35199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8">
        <f t="shared" si="59"/>
        <v>44926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916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8">
        <f t="shared" si="59"/>
        <v>44926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503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8">
        <f t="shared" si="59"/>
        <v>44926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8">
        <f t="shared" si="59"/>
        <v>44926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0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8">
        <f t="shared" si="59"/>
        <v>44926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8">
        <f t="shared" si="59"/>
        <v>44926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0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8">
        <f t="shared" si="59"/>
        <v>44926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36618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8">
        <f t="shared" si="59"/>
        <v>44926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8">
        <f t="shared" si="59"/>
        <v>44926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8">
        <f t="shared" si="59"/>
        <v>44926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8">
        <f t="shared" si="59"/>
        <v>44926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8">
        <f t="shared" si="59"/>
        <v>44926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8">
        <f t="shared" si="59"/>
        <v>44926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8">
        <f t="shared" si="59"/>
        <v>44926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8">
        <f t="shared" si="59"/>
        <v>44926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8">
        <f t="shared" si="59"/>
        <v>44926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8">
        <f t="shared" si="59"/>
        <v>44926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8">
        <f t="shared" si="59"/>
        <v>44926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8">
        <f t="shared" si="59"/>
        <v>44926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8">
        <f t="shared" si="59"/>
        <v>44926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8">
        <f t="shared" si="59"/>
        <v>44926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8">
        <f t="shared" si="59"/>
        <v>44926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8">
        <f t="shared" si="59"/>
        <v>44926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8">
        <f t="shared" si="59"/>
        <v>44926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8">
        <f t="shared" si="59"/>
        <v>44926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8">
        <f t="shared" si="59"/>
        <v>44926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8">
        <f t="shared" si="59"/>
        <v>44926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8">
        <f t="shared" si="59"/>
        <v>44926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8">
        <f t="shared" si="59"/>
        <v>44926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36618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8">
        <f t="shared" si="59"/>
        <v>44926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8">
        <f t="shared" si="59"/>
        <v>44926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8">
        <f t="shared" si="59"/>
        <v>44926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8">
        <f t="shared" si="59"/>
        <v>44926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8">
        <f t="shared" si="59"/>
        <v>44926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72487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8">
        <f t="shared" si="59"/>
        <v>44926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72487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8">
        <f t="shared" si="59"/>
        <v>44926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8">
        <f t="shared" si="59"/>
        <v>44926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8">
        <f t="shared" si="59"/>
        <v>44926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8">
        <f t="shared" si="59"/>
        <v>44926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8">
        <f t="shared" si="59"/>
        <v>44926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8">
        <f t="shared" si="59"/>
        <v>44926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8">
        <f t="shared" si="59"/>
        <v>44926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355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8">
        <f t="shared" si="59"/>
        <v>44926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8">
        <f t="shared" si="59"/>
        <v>44926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72842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8">
        <f t="shared" si="59"/>
        <v>44926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16291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8">
        <f t="shared" si="59"/>
        <v>44926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2782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8">
        <f t="shared" si="59"/>
        <v>44926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1463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8">
        <f t="shared" si="59"/>
        <v>44926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8">
        <f t="shared" si="59"/>
        <v>44926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1319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8">
        <f t="shared" si="59"/>
        <v>44926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9366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8">
        <f t="shared" si="59"/>
        <v>44926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9366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8">
        <f t="shared" si="59"/>
        <v>44926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8">
        <f t="shared" si="59"/>
        <v>44926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8">
        <f t="shared" si="59"/>
        <v>44926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8">
        <f t="shared" si="59"/>
        <v>44926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9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8">
        <f t="shared" si="59"/>
        <v>44926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8">
        <f t="shared" si="59"/>
        <v>44926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8">
        <f t="shared" si="59"/>
        <v>44926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8">
        <f t="shared" si="59"/>
        <v>44926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9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8">
        <f t="shared" si="59"/>
        <v>44926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6898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8">
        <f t="shared" si="59"/>
        <v>44926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8">
        <f aca="true" t="shared" si="62" ref="C1040:C1103">endDate</f>
        <v>44926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4575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8">
        <f t="shared" si="62"/>
        <v>44926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1178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8">
        <f t="shared" si="62"/>
        <v>44926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803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8">
        <f t="shared" si="62"/>
        <v>44926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119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8">
        <f t="shared" si="62"/>
        <v>44926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8">
        <f t="shared" si="62"/>
        <v>44926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8">
        <f t="shared" si="62"/>
        <v>44926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119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8">
        <f t="shared" si="62"/>
        <v>44926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223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8">
        <f t="shared" si="62"/>
        <v>44926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1476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8">
        <f t="shared" si="62"/>
        <v>44926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20531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8">
        <f t="shared" si="62"/>
        <v>44926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109664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8">
        <f t="shared" si="62"/>
        <v>44926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8">
        <f t="shared" si="62"/>
        <v>44926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8">
        <f t="shared" si="62"/>
        <v>44926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8">
        <f t="shared" si="62"/>
        <v>44926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8">
        <f t="shared" si="62"/>
        <v>44926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8">
        <f t="shared" si="62"/>
        <v>44926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8">
        <f t="shared" si="62"/>
        <v>44926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8">
        <f t="shared" si="62"/>
        <v>44926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8">
        <f t="shared" si="62"/>
        <v>44926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8">
        <f t="shared" si="62"/>
        <v>44926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8">
        <f t="shared" si="62"/>
        <v>44926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8">
        <f t="shared" si="62"/>
        <v>44926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8">
        <f t="shared" si="62"/>
        <v>44926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8">
        <f t="shared" si="62"/>
        <v>44926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8">
        <f t="shared" si="62"/>
        <v>44926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8">
        <f t="shared" si="62"/>
        <v>44926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8">
        <f t="shared" si="62"/>
        <v>44926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2782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8">
        <f t="shared" si="62"/>
        <v>44926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1463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8">
        <f t="shared" si="62"/>
        <v>44926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8">
        <f t="shared" si="62"/>
        <v>44926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1319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8">
        <f t="shared" si="62"/>
        <v>44926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9366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8">
        <f t="shared" si="62"/>
        <v>44926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9366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8">
        <f t="shared" si="62"/>
        <v>44926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8">
        <f t="shared" si="62"/>
        <v>44926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8">
        <f t="shared" si="62"/>
        <v>44926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8">
        <f t="shared" si="62"/>
        <v>44926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9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8">
        <f t="shared" si="62"/>
        <v>44926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8">
        <f t="shared" si="62"/>
        <v>44926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8">
        <f t="shared" si="62"/>
        <v>44926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8">
        <f t="shared" si="62"/>
        <v>44926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9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8">
        <f t="shared" si="62"/>
        <v>44926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6898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8">
        <f t="shared" si="62"/>
        <v>44926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8">
        <f t="shared" si="62"/>
        <v>44926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4575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8">
        <f t="shared" si="62"/>
        <v>44926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1178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8">
        <f t="shared" si="62"/>
        <v>44926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803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8">
        <f t="shared" si="62"/>
        <v>44926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119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8">
        <f t="shared" si="62"/>
        <v>44926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8">
        <f t="shared" si="62"/>
        <v>44926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8">
        <f t="shared" si="62"/>
        <v>44926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119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8">
        <f t="shared" si="62"/>
        <v>44926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223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8">
        <f t="shared" si="62"/>
        <v>44926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1476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8">
        <f t="shared" si="62"/>
        <v>44926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20531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8">
        <f t="shared" si="62"/>
        <v>44926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20531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8">
        <f t="shared" si="62"/>
        <v>44926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8">
        <f t="shared" si="62"/>
        <v>44926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8">
        <f t="shared" si="62"/>
        <v>44926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8">
        <f t="shared" si="62"/>
        <v>44926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8">
        <f t="shared" si="62"/>
        <v>44926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72487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8">
        <f t="shared" si="62"/>
        <v>44926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72487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8">
        <f t="shared" si="62"/>
        <v>44926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8">
        <f t="shared" si="62"/>
        <v>44926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8">
        <f t="shared" si="62"/>
        <v>44926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8">
        <f t="shared" si="62"/>
        <v>44926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8">
        <f aca="true" t="shared" si="65" ref="C1104:C1167">endDate</f>
        <v>44926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8">
        <f t="shared" si="65"/>
        <v>44926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8">
        <f t="shared" si="65"/>
        <v>44926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355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8">
        <f t="shared" si="65"/>
        <v>44926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8">
        <f t="shared" si="65"/>
        <v>44926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72842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8">
        <f t="shared" si="65"/>
        <v>44926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16291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8">
        <f t="shared" si="65"/>
        <v>44926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8">
        <f t="shared" si="65"/>
        <v>44926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8">
        <f t="shared" si="65"/>
        <v>44926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8">
        <f t="shared" si="65"/>
        <v>44926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8">
        <f t="shared" si="65"/>
        <v>44926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8">
        <f t="shared" si="65"/>
        <v>44926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8">
        <f t="shared" si="65"/>
        <v>44926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8">
        <f t="shared" si="65"/>
        <v>44926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8">
        <f t="shared" si="65"/>
        <v>44926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8">
        <f t="shared" si="65"/>
        <v>44926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8">
        <f t="shared" si="65"/>
        <v>44926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8">
        <f t="shared" si="65"/>
        <v>44926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8">
        <f t="shared" si="65"/>
        <v>44926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8">
        <f t="shared" si="65"/>
        <v>44926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8">
        <f t="shared" si="65"/>
        <v>44926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8">
        <f t="shared" si="65"/>
        <v>44926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8">
        <f t="shared" si="65"/>
        <v>44926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8">
        <f t="shared" si="65"/>
        <v>44926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8">
        <f t="shared" si="65"/>
        <v>44926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8">
        <f t="shared" si="65"/>
        <v>44926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8">
        <f t="shared" si="65"/>
        <v>44926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8">
        <f t="shared" si="65"/>
        <v>44926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8">
        <f t="shared" si="65"/>
        <v>44926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8">
        <f t="shared" si="65"/>
        <v>44926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8">
        <f t="shared" si="65"/>
        <v>44926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8">
        <f t="shared" si="65"/>
        <v>44926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8">
        <f t="shared" si="65"/>
        <v>44926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89133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8">
        <f t="shared" si="65"/>
        <v>44926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8">
        <f t="shared" si="65"/>
        <v>44926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8">
        <f t="shared" si="65"/>
        <v>44926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8">
        <f t="shared" si="65"/>
        <v>44926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8">
        <f t="shared" si="65"/>
        <v>44926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8">
        <f t="shared" si="65"/>
        <v>44926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8">
        <f t="shared" si="65"/>
        <v>44926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8">
        <f t="shared" si="65"/>
        <v>44926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8">
        <f t="shared" si="65"/>
        <v>44926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8">
        <f t="shared" si="65"/>
        <v>44926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8">
        <f t="shared" si="65"/>
        <v>44926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8">
        <f t="shared" si="65"/>
        <v>44926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8">
        <f t="shared" si="65"/>
        <v>44926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8">
        <f t="shared" si="65"/>
        <v>44926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8">
        <f t="shared" si="65"/>
        <v>44926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8">
        <f t="shared" si="65"/>
        <v>44926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8">
        <f t="shared" si="65"/>
        <v>44926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8">
        <f t="shared" si="65"/>
        <v>44926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8">
        <f t="shared" si="65"/>
        <v>44926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8">
        <f t="shared" si="65"/>
        <v>44926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8">
        <f t="shared" si="65"/>
        <v>44926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8">
        <f t="shared" si="65"/>
        <v>44926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8">
        <f t="shared" si="65"/>
        <v>44926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8">
        <f t="shared" si="65"/>
        <v>44926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8">
        <f t="shared" si="65"/>
        <v>44926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8">
        <f t="shared" si="65"/>
        <v>44926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8">
        <f t="shared" si="65"/>
        <v>44926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8">
        <f t="shared" si="65"/>
        <v>44926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8">
        <f t="shared" si="65"/>
        <v>44926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8">
        <f t="shared" si="65"/>
        <v>44926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8">
        <f t="shared" si="65"/>
        <v>44926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8">
        <f aca="true" t="shared" si="68" ref="C1168:C1195">endDate</f>
        <v>44926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8">
        <f t="shared" si="68"/>
        <v>44926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8">
        <f t="shared" si="68"/>
        <v>44926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8">
        <f t="shared" si="68"/>
        <v>44926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8">
        <f t="shared" si="68"/>
        <v>44926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8">
        <f t="shared" si="68"/>
        <v>44926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8">
        <f t="shared" si="68"/>
        <v>44926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8">
        <f t="shared" si="68"/>
        <v>44926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8">
        <f t="shared" si="68"/>
        <v>44926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8">
        <f t="shared" si="68"/>
        <v>44926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8">
        <f t="shared" si="68"/>
        <v>44926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8">
        <f t="shared" si="68"/>
        <v>44926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8">
        <f t="shared" si="68"/>
        <v>44926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8">
        <f t="shared" si="68"/>
        <v>44926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8">
        <f t="shared" si="68"/>
        <v>44926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8">
        <f t="shared" si="68"/>
        <v>44926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8">
        <f t="shared" si="68"/>
        <v>44926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8">
        <f t="shared" si="68"/>
        <v>44926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8">
        <f t="shared" si="68"/>
        <v>44926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8">
        <f t="shared" si="68"/>
        <v>44926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8">
        <f t="shared" si="68"/>
        <v>44926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8">
        <f t="shared" si="68"/>
        <v>44926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8">
        <f t="shared" si="68"/>
        <v>44926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8">
        <f t="shared" si="68"/>
        <v>44926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8">
        <f t="shared" si="68"/>
        <v>44926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8">
        <f t="shared" si="68"/>
        <v>44926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8">
        <f t="shared" si="68"/>
        <v>44926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8">
        <f t="shared" si="68"/>
        <v>44926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8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5">
        <f>'Справка 8'!C13</f>
        <v>56773816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8">
        <f t="shared" si="71"/>
        <v>44926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8">
        <f t="shared" si="71"/>
        <v>44926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8">
        <f t="shared" si="71"/>
        <v>44926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8">
        <f t="shared" si="71"/>
        <v>44926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8">
        <f t="shared" si="71"/>
        <v>44926</v>
      </c>
      <c r="D1202" s="105" t="s">
        <v>770</v>
      </c>
      <c r="E1202" s="105">
        <v>1</v>
      </c>
      <c r="F1202" s="105" t="s">
        <v>761</v>
      </c>
      <c r="H1202" s="495">
        <f>'Справка 8'!C18</f>
        <v>56773816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8">
        <f t="shared" si="71"/>
        <v>44926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8">
        <f t="shared" si="71"/>
        <v>44926</v>
      </c>
      <c r="D1204" s="105" t="s">
        <v>774</v>
      </c>
      <c r="E1204" s="105">
        <v>1</v>
      </c>
      <c r="F1204" s="105" t="s">
        <v>773</v>
      </c>
      <c r="H1204" s="495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8">
        <f t="shared" si="71"/>
        <v>44926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8">
        <f t="shared" si="71"/>
        <v>44926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8">
        <f t="shared" si="71"/>
        <v>44926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8">
        <f t="shared" si="71"/>
        <v>44926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8">
        <f t="shared" si="71"/>
        <v>44926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8">
        <f t="shared" si="71"/>
        <v>44926</v>
      </c>
      <c r="D1210" s="105" t="s">
        <v>786</v>
      </c>
      <c r="E1210" s="105">
        <v>1</v>
      </c>
      <c r="F1210" s="105" t="s">
        <v>771</v>
      </c>
      <c r="H1210" s="495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8">
        <f t="shared" si="71"/>
        <v>44926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8">
        <f t="shared" si="71"/>
        <v>44926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8">
        <f t="shared" si="71"/>
        <v>44926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8">
        <f t="shared" si="71"/>
        <v>44926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8">
        <f t="shared" si="71"/>
        <v>44926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8">
        <f t="shared" si="71"/>
        <v>44926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8">
        <f t="shared" si="71"/>
        <v>44926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8">
        <f t="shared" si="71"/>
        <v>44926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8">
        <f t="shared" si="71"/>
        <v>44926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8">
        <f t="shared" si="71"/>
        <v>44926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8">
        <f t="shared" si="71"/>
        <v>44926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8">
        <f t="shared" si="71"/>
        <v>44926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8">
        <f t="shared" si="71"/>
        <v>44926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8">
        <f t="shared" si="71"/>
        <v>44926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8">
        <f t="shared" si="71"/>
        <v>44926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8">
        <f t="shared" si="71"/>
        <v>44926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8">
        <f t="shared" si="71"/>
        <v>44926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8">
        <f t="shared" si="71"/>
        <v>44926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8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8">
        <f t="shared" si="74"/>
        <v>44926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8">
        <f t="shared" si="74"/>
        <v>44926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8">
        <f t="shared" si="74"/>
        <v>44926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8">
        <f t="shared" si="74"/>
        <v>44926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8">
        <f t="shared" si="74"/>
        <v>44926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8">
        <f t="shared" si="74"/>
        <v>44926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8">
        <f t="shared" si="74"/>
        <v>44926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8">
        <f t="shared" si="74"/>
        <v>44926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8">
        <f t="shared" si="74"/>
        <v>44926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8">
        <f t="shared" si="74"/>
        <v>44926</v>
      </c>
      <c r="D1239" s="105" t="s">
        <v>763</v>
      </c>
      <c r="E1239" s="105">
        <v>4</v>
      </c>
      <c r="F1239" s="105" t="s">
        <v>762</v>
      </c>
      <c r="H1239" s="495">
        <f>'Справка 8'!F13</f>
        <v>124364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8">
        <f t="shared" si="74"/>
        <v>44926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8">
        <f t="shared" si="74"/>
        <v>44926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8">
        <f t="shared" si="74"/>
        <v>44926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8">
        <f t="shared" si="74"/>
        <v>44926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8">
        <f t="shared" si="74"/>
        <v>44926</v>
      </c>
      <c r="D1244" s="105" t="s">
        <v>770</v>
      </c>
      <c r="E1244" s="105">
        <v>4</v>
      </c>
      <c r="F1244" s="105" t="s">
        <v>761</v>
      </c>
      <c r="H1244" s="495">
        <f>'Справка 8'!F18</f>
        <v>124364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8">
        <f t="shared" si="74"/>
        <v>44926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8">
        <f t="shared" si="74"/>
        <v>44926</v>
      </c>
      <c r="D1246" s="105" t="s">
        <v>774</v>
      </c>
      <c r="E1246" s="105">
        <v>4</v>
      </c>
      <c r="F1246" s="105" t="s">
        <v>773</v>
      </c>
      <c r="H1246" s="495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8">
        <f t="shared" si="74"/>
        <v>44926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8">
        <f t="shared" si="74"/>
        <v>44926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8">
        <f t="shared" si="74"/>
        <v>44926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8">
        <f t="shared" si="74"/>
        <v>44926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8">
        <f t="shared" si="74"/>
        <v>44926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8">
        <f t="shared" si="74"/>
        <v>44926</v>
      </c>
      <c r="D1252" s="105" t="s">
        <v>786</v>
      </c>
      <c r="E1252" s="105">
        <v>4</v>
      </c>
      <c r="F1252" s="105" t="s">
        <v>771</v>
      </c>
      <c r="H1252" s="495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8">
        <f t="shared" si="74"/>
        <v>44926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8">
        <f t="shared" si="74"/>
        <v>44926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8">
        <f t="shared" si="74"/>
        <v>44926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8">
        <f t="shared" si="74"/>
        <v>44926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8">
        <f t="shared" si="74"/>
        <v>44926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8">
        <f t="shared" si="74"/>
        <v>44926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8">
        <f t="shared" si="74"/>
        <v>44926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8">
        <f t="shared" si="74"/>
        <v>44926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8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8">
        <f t="shared" si="77"/>
        <v>44926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8">
        <f t="shared" si="77"/>
        <v>44926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8">
        <f t="shared" si="77"/>
        <v>44926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8">
        <f t="shared" si="77"/>
        <v>44926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8">
        <f t="shared" si="77"/>
        <v>44926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8">
        <f t="shared" si="77"/>
        <v>44926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8">
        <f t="shared" si="77"/>
        <v>44926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8">
        <f t="shared" si="77"/>
        <v>44926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8">
        <f t="shared" si="77"/>
        <v>44926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8">
        <f t="shared" si="77"/>
        <v>44926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8">
        <f t="shared" si="77"/>
        <v>44926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8">
        <f t="shared" si="77"/>
        <v>44926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8">
        <f t="shared" si="77"/>
        <v>44926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8">
        <f t="shared" si="77"/>
        <v>44926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8">
        <f t="shared" si="77"/>
        <v>44926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8">
        <f t="shared" si="77"/>
        <v>44926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8">
        <f t="shared" si="77"/>
        <v>44926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8">
        <f t="shared" si="77"/>
        <v>44926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8">
        <f t="shared" si="77"/>
        <v>44926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8">
        <f t="shared" si="77"/>
        <v>44926</v>
      </c>
      <c r="D1281" s="105" t="s">
        <v>763</v>
      </c>
      <c r="E1281" s="105">
        <v>7</v>
      </c>
      <c r="F1281" s="105" t="s">
        <v>762</v>
      </c>
      <c r="H1281" s="495">
        <f>'Справка 8'!I13</f>
        <v>124364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8">
        <f t="shared" si="77"/>
        <v>44926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8">
        <f t="shared" si="77"/>
        <v>44926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8">
        <f t="shared" si="77"/>
        <v>44926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8">
        <f t="shared" si="77"/>
        <v>44926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8">
        <f t="shared" si="77"/>
        <v>44926</v>
      </c>
      <c r="D1286" s="105" t="s">
        <v>770</v>
      </c>
      <c r="E1286" s="105">
        <v>7</v>
      </c>
      <c r="F1286" s="105" t="s">
        <v>761</v>
      </c>
      <c r="H1286" s="495">
        <f>'Справка 8'!I18</f>
        <v>124364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8">
        <f t="shared" si="77"/>
        <v>44926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8">
        <f t="shared" si="77"/>
        <v>44926</v>
      </c>
      <c r="D1288" s="105" t="s">
        <v>774</v>
      </c>
      <c r="E1288" s="105">
        <v>7</v>
      </c>
      <c r="F1288" s="105" t="s">
        <v>773</v>
      </c>
      <c r="H1288" s="495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8">
        <f t="shared" si="77"/>
        <v>44926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8">
        <f t="shared" si="77"/>
        <v>44926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8">
        <f t="shared" si="77"/>
        <v>44926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8">
        <f t="shared" si="77"/>
        <v>44926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8">
        <f t="shared" si="77"/>
        <v>44926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8">
        <f t="shared" si="77"/>
        <v>44926</v>
      </c>
      <c r="D1294" s="105" t="s">
        <v>786</v>
      </c>
      <c r="E1294" s="105">
        <v>7</v>
      </c>
      <c r="F1294" s="105" t="s">
        <v>771</v>
      </c>
      <c r="H1294" s="495">
        <f>'Справка 8'!I27</f>
        <v>1975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8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5">
        <f>'Справка 5'!C27</f>
        <v>121819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8">
        <f t="shared" si="80"/>
        <v>44926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8">
        <f t="shared" si="80"/>
        <v>44926</v>
      </c>
      <c r="D1298" s="105" t="s">
        <v>798</v>
      </c>
      <c r="E1298" s="105">
        <v>1</v>
      </c>
      <c r="F1298" s="105" t="s">
        <v>796</v>
      </c>
      <c r="H1298" s="495">
        <f>'Справка 5'!C61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8">
        <f t="shared" si="80"/>
        <v>44926</v>
      </c>
      <c r="D1299" s="105" t="s">
        <v>800</v>
      </c>
      <c r="E1299" s="105">
        <v>1</v>
      </c>
      <c r="F1299" s="105" t="s">
        <v>799</v>
      </c>
      <c r="H1299" s="495">
        <f>'Справка 5'!C78</f>
        <v>13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8">
        <f t="shared" si="80"/>
        <v>44926</v>
      </c>
      <c r="D1300" s="105" t="s">
        <v>802</v>
      </c>
      <c r="E1300" s="105">
        <v>1</v>
      </c>
      <c r="F1300" s="105" t="s">
        <v>791</v>
      </c>
      <c r="H1300" s="495">
        <f>'Справка 5'!C79</f>
        <v>122065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8">
        <f t="shared" si="80"/>
        <v>44926</v>
      </c>
      <c r="D1301" s="105" t="s">
        <v>804</v>
      </c>
      <c r="E1301" s="105">
        <v>1</v>
      </c>
      <c r="F1301" s="105" t="s">
        <v>792</v>
      </c>
      <c r="H1301" s="495">
        <f>'Справка 5'!C97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8">
        <f t="shared" si="80"/>
        <v>44926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8">
        <f t="shared" si="80"/>
        <v>44926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8">
        <f t="shared" si="80"/>
        <v>44926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8">
        <f t="shared" si="80"/>
        <v>44926</v>
      </c>
      <c r="D1305" s="105" t="s">
        <v>809</v>
      </c>
      <c r="E1305" s="105">
        <v>1</v>
      </c>
      <c r="F1305" s="105" t="s">
        <v>803</v>
      </c>
      <c r="H1305" s="495">
        <f>'Справка 5'!C149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8">
        <f t="shared" si="80"/>
        <v>44926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8">
        <f t="shared" si="80"/>
        <v>44926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8">
        <f t="shared" si="80"/>
        <v>44926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8">
        <f t="shared" si="80"/>
        <v>44926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8">
        <f t="shared" si="80"/>
        <v>44926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8">
        <f t="shared" si="80"/>
        <v>44926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8">
        <f t="shared" si="80"/>
        <v>44926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8">
        <f t="shared" si="80"/>
        <v>44926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8">
        <f t="shared" si="80"/>
        <v>44926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8">
        <f t="shared" si="80"/>
        <v>44926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8">
        <f t="shared" si="80"/>
        <v>44926</v>
      </c>
      <c r="D1316" s="105" t="s">
        <v>793</v>
      </c>
      <c r="E1316" s="105">
        <v>3</v>
      </c>
      <c r="F1316" s="105" t="s">
        <v>792</v>
      </c>
      <c r="H1316" s="495">
        <f>'Справка 5'!E27</f>
        <v>36452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8">
        <f t="shared" si="80"/>
        <v>44926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8">
        <f t="shared" si="80"/>
        <v>44926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8">
        <f t="shared" si="80"/>
        <v>44926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8">
        <f t="shared" si="80"/>
        <v>44926</v>
      </c>
      <c r="D1320" s="105" t="s">
        <v>802</v>
      </c>
      <c r="E1320" s="105">
        <v>3</v>
      </c>
      <c r="F1320" s="105" t="s">
        <v>791</v>
      </c>
      <c r="H1320" s="495">
        <f>'Справка 5'!E79</f>
        <v>36452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8">
        <f t="shared" si="80"/>
        <v>44926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8">
        <f t="shared" si="80"/>
        <v>44926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8">
        <f t="shared" si="80"/>
        <v>44926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8">
        <f t="shared" si="80"/>
        <v>44926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8">
        <f t="shared" si="80"/>
        <v>44926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8">
        <f t="shared" si="80"/>
        <v>44926</v>
      </c>
      <c r="D1326" s="105" t="s">
        <v>793</v>
      </c>
      <c r="E1326" s="105">
        <v>4</v>
      </c>
      <c r="F1326" s="105" t="s">
        <v>792</v>
      </c>
      <c r="H1326" s="495">
        <f>'Справка 5'!F27</f>
        <v>85367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8">
        <f t="shared" si="80"/>
        <v>44926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8">
        <f t="shared" si="80"/>
        <v>44926</v>
      </c>
      <c r="D1328" s="105" t="s">
        <v>798</v>
      </c>
      <c r="E1328" s="105">
        <v>4</v>
      </c>
      <c r="F1328" s="105" t="s">
        <v>796</v>
      </c>
      <c r="H1328" s="495">
        <f>'Справка 5'!F61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8">
        <f t="shared" si="80"/>
        <v>44926</v>
      </c>
      <c r="D1329" s="105" t="s">
        <v>800</v>
      </c>
      <c r="E1329" s="105">
        <v>4</v>
      </c>
      <c r="F1329" s="105" t="s">
        <v>799</v>
      </c>
      <c r="H1329" s="495">
        <f>'Справка 5'!F78</f>
        <v>13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8">
        <f t="shared" si="80"/>
        <v>44926</v>
      </c>
      <c r="D1330" s="105" t="s">
        <v>802</v>
      </c>
      <c r="E1330" s="105">
        <v>4</v>
      </c>
      <c r="F1330" s="105" t="s">
        <v>791</v>
      </c>
      <c r="H1330" s="495">
        <f>'Справка 5'!F79</f>
        <v>85613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8">
        <f t="shared" si="80"/>
        <v>44926</v>
      </c>
      <c r="D1331" s="105" t="s">
        <v>804</v>
      </c>
      <c r="E1331" s="105">
        <v>4</v>
      </c>
      <c r="F1331" s="105" t="s">
        <v>792</v>
      </c>
      <c r="H1331" s="495">
        <f>'Справка 5'!F97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8">
        <f t="shared" si="80"/>
        <v>44926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8">
        <f t="shared" si="80"/>
        <v>44926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8">
        <f t="shared" si="80"/>
        <v>44926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8">
        <f t="shared" si="80"/>
        <v>44926</v>
      </c>
      <c r="D1335" s="105" t="s">
        <v>809</v>
      </c>
      <c r="E1335" s="105">
        <v>4</v>
      </c>
      <c r="F1335" s="105" t="s">
        <v>803</v>
      </c>
      <c r="H1335" s="495">
        <f>'Справка 5'!F149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71" sqref="G71:G7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v>26776</v>
      </c>
      <c r="D12" s="197">
        <v>26769</v>
      </c>
      <c r="E12" s="89" t="s">
        <v>25</v>
      </c>
      <c r="F12" s="93" t="s">
        <v>26</v>
      </c>
      <c r="G12" s="197">
        <v>4273</v>
      </c>
      <c r="H12" s="197">
        <v>4273</v>
      </c>
    </row>
    <row r="13" spans="1:8" ht="15.75">
      <c r="A13" s="89" t="s">
        <v>27</v>
      </c>
      <c r="B13" s="91" t="s">
        <v>28</v>
      </c>
      <c r="C13" s="197">
        <v>292532</v>
      </c>
      <c r="D13" s="197">
        <v>282011</v>
      </c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40907</v>
      </c>
      <c r="D15" s="197">
        <v>40407</v>
      </c>
      <c r="E15" s="200" t="s">
        <v>36</v>
      </c>
      <c r="F15" s="93" t="s">
        <v>37</v>
      </c>
      <c r="G15" s="197">
        <v>-1975</v>
      </c>
      <c r="H15" s="197">
        <v>-1975</v>
      </c>
    </row>
    <row r="16" spans="1:8" ht="15.75">
      <c r="A16" s="89" t="s">
        <v>38</v>
      </c>
      <c r="B16" s="91" t="s">
        <v>39</v>
      </c>
      <c r="C16" s="197">
        <v>3315</v>
      </c>
      <c r="D16" s="197">
        <v>3926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6970</v>
      </c>
      <c r="D17" s="197">
        <v>4643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7564</v>
      </c>
      <c r="D18" s="197">
        <v>20068</v>
      </c>
      <c r="E18" s="478" t="s">
        <v>47</v>
      </c>
      <c r="F18" s="477" t="s">
        <v>48</v>
      </c>
      <c r="G18" s="606">
        <f>G12+G15+G16+G17</f>
        <v>2298</v>
      </c>
      <c r="H18" s="607">
        <f>H12+H15+H16+H17</f>
        <v>2298</v>
      </c>
    </row>
    <row r="19" spans="1:8" ht="15.75">
      <c r="A19" s="89" t="s">
        <v>49</v>
      </c>
      <c r="B19" s="91" t="s">
        <v>50</v>
      </c>
      <c r="C19" s="197">
        <v>454</v>
      </c>
      <c r="D19" s="197">
        <v>479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378518</v>
      </c>
      <c r="D20" s="595">
        <f>SUM(D12:D19)</f>
        <v>378303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>
        <v>41285</v>
      </c>
      <c r="D21" s="473">
        <v>36205</v>
      </c>
      <c r="E21" s="89" t="s">
        <v>58</v>
      </c>
      <c r="F21" s="93" t="s">
        <v>59</v>
      </c>
      <c r="G21" s="197">
        <v>102644</v>
      </c>
      <c r="H21" s="197">
        <v>102644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216914</v>
      </c>
      <c r="H22" s="611">
        <f>SUM(H23:H25)</f>
        <v>217006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122</v>
      </c>
      <c r="D25" s="197">
        <v>127</v>
      </c>
      <c r="E25" s="89" t="s">
        <v>73</v>
      </c>
      <c r="F25" s="93" t="s">
        <v>74</v>
      </c>
      <c r="G25" s="197">
        <v>216487</v>
      </c>
      <c r="H25" s="197">
        <v>216579</v>
      </c>
    </row>
    <row r="26" spans="1:13" ht="15.75">
      <c r="A26" s="89" t="s">
        <v>75</v>
      </c>
      <c r="B26" s="91" t="s">
        <v>76</v>
      </c>
      <c r="C26" s="197"/>
      <c r="D26" s="197"/>
      <c r="E26" s="481" t="s">
        <v>77</v>
      </c>
      <c r="F26" s="95" t="s">
        <v>78</v>
      </c>
      <c r="G26" s="594">
        <f>G20+G21+G22</f>
        <v>319558</v>
      </c>
      <c r="H26" s="595">
        <f>H20+H21+H22</f>
        <v>319650</v>
      </c>
      <c r="M26" s="98"/>
    </row>
    <row r="27" spans="1:8" ht="15.75">
      <c r="A27" s="89" t="s">
        <v>79</v>
      </c>
      <c r="B27" s="91" t="s">
        <v>80</v>
      </c>
      <c r="C27" s="197">
        <v>94</v>
      </c>
      <c r="D27" s="197">
        <v>115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216</v>
      </c>
      <c r="D28" s="595">
        <f>SUM(D24:D27)</f>
        <v>242</v>
      </c>
      <c r="E28" s="202" t="s">
        <v>84</v>
      </c>
      <c r="F28" s="93" t="s">
        <v>85</v>
      </c>
      <c r="G28" s="592">
        <f>SUM(G29:G31)</f>
        <v>158230</v>
      </c>
      <c r="H28" s="593">
        <f>SUM(H29:H31)</f>
        <v>155731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158230</v>
      </c>
      <c r="H29" s="197">
        <v>155731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992</v>
      </c>
      <c r="H32" s="197">
        <v>2922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159222</v>
      </c>
      <c r="H34" s="595">
        <f>H28+H32+H33</f>
        <v>158653</v>
      </c>
    </row>
    <row r="35" spans="1:8" ht="15.75">
      <c r="A35" s="89" t="s">
        <v>106</v>
      </c>
      <c r="B35" s="94" t="s">
        <v>107</v>
      </c>
      <c r="C35" s="592">
        <f>SUM(C36:C39)</f>
        <v>124364</v>
      </c>
      <c r="D35" s="593">
        <f>SUM(D36:D39)</f>
        <v>124364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124118</v>
      </c>
      <c r="D36" s="197">
        <v>124118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7"/>
      <c r="E37" s="480" t="s">
        <v>847</v>
      </c>
      <c r="F37" s="99" t="s">
        <v>112</v>
      </c>
      <c r="G37" s="596">
        <f>G26+G18+G34</f>
        <v>481078</v>
      </c>
      <c r="H37" s="597">
        <f>H26+H18+H34</f>
        <v>480601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>
        <v>13</v>
      </c>
      <c r="D39" s="197">
        <v>13</v>
      </c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7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72487</v>
      </c>
      <c r="H45" s="197">
        <v>72763</v>
      </c>
    </row>
    <row r="46" spans="1:13" ht="15.75">
      <c r="A46" s="470" t="s">
        <v>137</v>
      </c>
      <c r="B46" s="96" t="s">
        <v>138</v>
      </c>
      <c r="C46" s="594">
        <f>C35+C40+C45</f>
        <v>124364</v>
      </c>
      <c r="D46" s="595">
        <f>D35+D40+D45</f>
        <v>124364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36618</v>
      </c>
      <c r="D48" s="197">
        <v>38557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355</v>
      </c>
      <c r="H49" s="197">
        <v>1262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2">
        <f>SUM(G44:G49)</f>
        <v>72842</v>
      </c>
      <c r="H50" s="593">
        <f>SUM(H44:H49)</f>
        <v>74025</v>
      </c>
    </row>
    <row r="51" spans="1:8" ht="15.75">
      <c r="A51" s="89" t="s">
        <v>79</v>
      </c>
      <c r="B51" s="91" t="s">
        <v>155</v>
      </c>
      <c r="C51" s="197"/>
      <c r="D51" s="197"/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36618</v>
      </c>
      <c r="D52" s="595">
        <f>SUM(D48:D51)</f>
        <v>38557</v>
      </c>
      <c r="E52" s="201" t="s">
        <v>158</v>
      </c>
      <c r="F52" s="95" t="s">
        <v>159</v>
      </c>
      <c r="G52" s="197">
        <v>851</v>
      </c>
      <c r="H52" s="197">
        <v>783</v>
      </c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>
        <v>119</v>
      </c>
      <c r="H53" s="197">
        <v>253</v>
      </c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>
        <v>16291</v>
      </c>
      <c r="H54" s="197">
        <v>16357</v>
      </c>
    </row>
    <row r="55" spans="1:8" ht="15.75">
      <c r="A55" s="100" t="s">
        <v>166</v>
      </c>
      <c r="B55" s="96" t="s">
        <v>167</v>
      </c>
      <c r="C55" s="475"/>
      <c r="D55" s="476"/>
      <c r="E55" s="89" t="s">
        <v>168</v>
      </c>
      <c r="F55" s="95" t="s">
        <v>169</v>
      </c>
      <c r="G55" s="197">
        <v>208</v>
      </c>
      <c r="H55" s="197">
        <v>761</v>
      </c>
    </row>
    <row r="56" spans="1:13" ht="16.5" thickBot="1">
      <c r="A56" s="472" t="s">
        <v>170</v>
      </c>
      <c r="B56" s="208" t="s">
        <v>171</v>
      </c>
      <c r="C56" s="598">
        <f>C20+C21+C22+C28+C33+C46+C52+C54+C55</f>
        <v>581001</v>
      </c>
      <c r="D56" s="599">
        <f>D20+D21+D22+D28+D33+D46+D52+D54+D55</f>
        <v>577671</v>
      </c>
      <c r="E56" s="100" t="s">
        <v>850</v>
      </c>
      <c r="F56" s="99" t="s">
        <v>172</v>
      </c>
      <c r="G56" s="596">
        <f>G50+G52+G53+G54+G55</f>
        <v>90311</v>
      </c>
      <c r="H56" s="597">
        <f>H50+H52+H53+H54+H55</f>
        <v>92179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v>2151</v>
      </c>
      <c r="D59" s="197">
        <v>2283</v>
      </c>
      <c r="E59" s="201" t="s">
        <v>180</v>
      </c>
      <c r="F59" s="483" t="s">
        <v>181</v>
      </c>
      <c r="G59" s="197">
        <v>9366</v>
      </c>
      <c r="H59" s="197">
        <v>9885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9</v>
      </c>
      <c r="H60" s="197">
        <v>242</v>
      </c>
      <c r="M60" s="98"/>
    </row>
    <row r="61" spans="1:8" ht="15.75">
      <c r="A61" s="89" t="s">
        <v>182</v>
      </c>
      <c r="B61" s="91" t="s">
        <v>183</v>
      </c>
      <c r="C61" s="197">
        <v>1162</v>
      </c>
      <c r="D61" s="197">
        <v>963</v>
      </c>
      <c r="E61" s="200" t="s">
        <v>188</v>
      </c>
      <c r="F61" s="93" t="s">
        <v>189</v>
      </c>
      <c r="G61" s="592">
        <f>SUM(G62:G68)</f>
        <v>9680</v>
      </c>
      <c r="H61" s="593">
        <f>SUM(H62:H68)</f>
        <v>9028</v>
      </c>
    </row>
    <row r="62" spans="1:13" ht="15.75">
      <c r="A62" s="89" t="s">
        <v>186</v>
      </c>
      <c r="B62" s="94" t="s">
        <v>187</v>
      </c>
      <c r="C62" s="197">
        <v>0</v>
      </c>
      <c r="D62" s="197">
        <v>142</v>
      </c>
      <c r="E62" s="200" t="s">
        <v>192</v>
      </c>
      <c r="F62" s="93" t="s">
        <v>193</v>
      </c>
      <c r="G62" s="197">
        <v>2782</v>
      </c>
      <c r="H62" s="197">
        <v>3477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>
        <v>0</v>
      </c>
      <c r="D64" s="197">
        <v>1178</v>
      </c>
      <c r="E64" s="89" t="s">
        <v>199</v>
      </c>
      <c r="F64" s="93" t="s">
        <v>200</v>
      </c>
      <c r="G64" s="197">
        <v>4575</v>
      </c>
      <c r="H64" s="197">
        <v>1961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3313</v>
      </c>
      <c r="D65" s="595">
        <f>SUM(D59:D64)</f>
        <v>4566</v>
      </c>
      <c r="E65" s="89" t="s">
        <v>201</v>
      </c>
      <c r="F65" s="93" t="s">
        <v>202</v>
      </c>
      <c r="G65" s="197">
        <v>1178</v>
      </c>
      <c r="H65" s="197">
        <v>2642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803</v>
      </c>
      <c r="H66" s="197">
        <v>637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223</v>
      </c>
      <c r="H67" s="197">
        <v>185</v>
      </c>
    </row>
    <row r="68" spans="1:8" ht="15.75">
      <c r="A68" s="89" t="s">
        <v>206</v>
      </c>
      <c r="B68" s="91" t="s">
        <v>207</v>
      </c>
      <c r="C68" s="197">
        <v>4543</v>
      </c>
      <c r="D68" s="197">
        <v>1313</v>
      </c>
      <c r="E68" s="89" t="s">
        <v>212</v>
      </c>
      <c r="F68" s="93" t="s">
        <v>213</v>
      </c>
      <c r="G68" s="197">
        <v>119</v>
      </c>
      <c r="H68" s="197">
        <v>126</v>
      </c>
    </row>
    <row r="69" spans="1:8" ht="15.75">
      <c r="A69" s="89" t="s">
        <v>210</v>
      </c>
      <c r="B69" s="91" t="s">
        <v>211</v>
      </c>
      <c r="C69" s="197">
        <v>1061</v>
      </c>
      <c r="D69" s="197">
        <v>307</v>
      </c>
      <c r="E69" s="201" t="s">
        <v>79</v>
      </c>
      <c r="F69" s="93" t="s">
        <v>216</v>
      </c>
      <c r="G69" s="197">
        <v>809</v>
      </c>
      <c r="H69" s="197">
        <v>554</v>
      </c>
    </row>
    <row r="70" spans="1:8" ht="15.75">
      <c r="A70" s="89" t="s">
        <v>214</v>
      </c>
      <c r="B70" s="91" t="s">
        <v>215</v>
      </c>
      <c r="C70" s="197">
        <v>684</v>
      </c>
      <c r="D70" s="197">
        <v>1600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1" t="s">
        <v>47</v>
      </c>
      <c r="F71" s="95" t="s">
        <v>223</v>
      </c>
      <c r="G71" s="594">
        <f>G59+G60+G61+G69+G70</f>
        <v>19864</v>
      </c>
      <c r="H71" s="595">
        <f>H59+H60+H61+H69+H70</f>
        <v>19709</v>
      </c>
    </row>
    <row r="72" spans="1:8" ht="15.75">
      <c r="A72" s="89" t="s">
        <v>221</v>
      </c>
      <c r="B72" s="91" t="s">
        <v>222</v>
      </c>
      <c r="C72" s="197">
        <v>32</v>
      </c>
      <c r="D72" s="197">
        <v>32</v>
      </c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v>76</v>
      </c>
      <c r="D73" s="197">
        <v>151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>
        <v>273</v>
      </c>
      <c r="D75" s="197">
        <v>748</v>
      </c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6669</v>
      </c>
      <c r="D76" s="595">
        <f>SUM(D68:D75)</f>
        <v>4151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>
        <v>667</v>
      </c>
      <c r="H77" s="476">
        <v>21</v>
      </c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20531</v>
      </c>
      <c r="H79" s="597">
        <f>H71+H73+H75+H77</f>
        <v>19730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109</v>
      </c>
      <c r="D88" s="197">
        <v>64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774</v>
      </c>
      <c r="D89" s="197">
        <v>6029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>
        <v>54</v>
      </c>
      <c r="D90" s="197">
        <v>29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937</v>
      </c>
      <c r="D92" s="595">
        <f>SUM(D88:D91)</f>
        <v>6122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10919</v>
      </c>
      <c r="D94" s="599">
        <f>D65+D76+D85+D92+D93</f>
        <v>14839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591920</v>
      </c>
      <c r="D95" s="601">
        <f>D94+D56</f>
        <v>592510</v>
      </c>
      <c r="E95" s="229" t="s">
        <v>941</v>
      </c>
      <c r="F95" s="486" t="s">
        <v>268</v>
      </c>
      <c r="G95" s="600">
        <f>G37+G40+G56+G79</f>
        <v>591920</v>
      </c>
      <c r="H95" s="601">
        <f>H37+H40+H56+H79</f>
        <v>592510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89" t="s">
        <v>975</v>
      </c>
      <c r="B98" s="700">
        <f>pdeReportingDate</f>
        <v>45013</v>
      </c>
      <c r="C98" s="700"/>
      <c r="D98" s="700"/>
      <c r="E98" s="700"/>
      <c r="F98" s="700"/>
      <c r="G98" s="700"/>
      <c r="H98" s="700"/>
      <c r="M98" s="98"/>
    </row>
    <row r="99" spans="1:13" ht="15.7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0" t="s">
        <v>8</v>
      </c>
      <c r="B100" s="701" t="str">
        <f>authorName</f>
        <v>Християн Христов Стоянов</v>
      </c>
      <c r="C100" s="701"/>
      <c r="D100" s="701"/>
      <c r="E100" s="701"/>
      <c r="F100" s="701"/>
      <c r="G100" s="701"/>
      <c r="H100" s="701"/>
    </row>
    <row r="101" spans="1:8" ht="15.75">
      <c r="A101" s="690"/>
      <c r="B101" s="80"/>
      <c r="C101" s="80"/>
      <c r="D101" s="80"/>
      <c r="E101" s="80"/>
      <c r="F101" s="80"/>
      <c r="G101" s="80"/>
      <c r="H101" s="80"/>
    </row>
    <row r="102" spans="1:8" ht="15.75">
      <c r="A102" s="690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1"/>
      <c r="B103" s="699" t="s">
        <v>977</v>
      </c>
      <c r="C103" s="699"/>
      <c r="D103" s="699"/>
      <c r="E103" s="699"/>
      <c r="M103" s="98"/>
    </row>
    <row r="104" spans="1:5" ht="21.75" customHeight="1">
      <c r="A104" s="691"/>
      <c r="B104" s="699" t="s">
        <v>977</v>
      </c>
      <c r="C104" s="699"/>
      <c r="D104" s="699"/>
      <c r="E104" s="699"/>
    </row>
    <row r="105" spans="1:13" ht="21.75" customHeight="1">
      <c r="A105" s="691"/>
      <c r="B105" s="699" t="s">
        <v>977</v>
      </c>
      <c r="C105" s="699"/>
      <c r="D105" s="699"/>
      <c r="E105" s="699"/>
      <c r="M105" s="98"/>
    </row>
    <row r="106" spans="1:5" ht="21.75" customHeight="1">
      <c r="A106" s="691"/>
      <c r="B106" s="699" t="s">
        <v>977</v>
      </c>
      <c r="C106" s="699"/>
      <c r="D106" s="699"/>
      <c r="E106" s="699"/>
    </row>
    <row r="107" spans="1:13" ht="21.75" customHeight="1">
      <c r="A107" s="691"/>
      <c r="B107" s="699"/>
      <c r="C107" s="699"/>
      <c r="D107" s="699"/>
      <c r="E107" s="699"/>
      <c r="M107" s="98"/>
    </row>
    <row r="108" spans="1:5" ht="21.75" customHeight="1">
      <c r="A108" s="691"/>
      <c r="B108" s="699"/>
      <c r="C108" s="699"/>
      <c r="D108" s="699"/>
      <c r="E108" s="699"/>
    </row>
    <row r="109" spans="1:13" ht="21.75" customHeight="1">
      <c r="A109" s="691"/>
      <c r="B109" s="699"/>
      <c r="C109" s="699"/>
      <c r="D109" s="699"/>
      <c r="E109" s="699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34" sqref="D34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15652</v>
      </c>
      <c r="D12" s="313">
        <v>5828</v>
      </c>
      <c r="E12" s="194" t="s">
        <v>277</v>
      </c>
      <c r="F12" s="240" t="s">
        <v>278</v>
      </c>
      <c r="G12" s="313">
        <v>3</v>
      </c>
      <c r="H12" s="313">
        <v>1</v>
      </c>
    </row>
    <row r="13" spans="1:8" ht="15.75">
      <c r="A13" s="194" t="s">
        <v>279</v>
      </c>
      <c r="B13" s="190" t="s">
        <v>280</v>
      </c>
      <c r="C13" s="313">
        <v>14652</v>
      </c>
      <c r="D13" s="313">
        <v>8910</v>
      </c>
      <c r="E13" s="194" t="s">
        <v>281</v>
      </c>
      <c r="F13" s="240" t="s">
        <v>282</v>
      </c>
      <c r="G13" s="313">
        <f>35512+1357</f>
        <v>36869</v>
      </c>
      <c r="H13" s="313">
        <v>26494</v>
      </c>
    </row>
    <row r="14" spans="1:8" ht="15.75">
      <c r="A14" s="194" t="s">
        <v>283</v>
      </c>
      <c r="B14" s="190" t="s">
        <v>284</v>
      </c>
      <c r="C14" s="313">
        <v>16054</v>
      </c>
      <c r="D14" s="313">
        <v>16669</v>
      </c>
      <c r="E14" s="245" t="s">
        <v>285</v>
      </c>
      <c r="F14" s="240" t="s">
        <v>286</v>
      </c>
      <c r="G14" s="313">
        <f>29954-85</f>
        <v>29869</v>
      </c>
      <c r="H14" s="313">
        <v>22805</v>
      </c>
    </row>
    <row r="15" spans="1:8" ht="15.75">
      <c r="A15" s="194" t="s">
        <v>287</v>
      </c>
      <c r="B15" s="190" t="s">
        <v>288</v>
      </c>
      <c r="C15" s="313">
        <v>20329</v>
      </c>
      <c r="D15" s="313">
        <v>12018</v>
      </c>
      <c r="E15" s="245" t="s">
        <v>79</v>
      </c>
      <c r="F15" s="240" t="s">
        <v>289</v>
      </c>
      <c r="G15" s="313">
        <f>3498+6012+1490</f>
        <v>11000</v>
      </c>
      <c r="H15" s="313">
        <v>5032</v>
      </c>
    </row>
    <row r="16" spans="1:8" ht="15.75">
      <c r="A16" s="194" t="s">
        <v>290</v>
      </c>
      <c r="B16" s="190" t="s">
        <v>291</v>
      </c>
      <c r="C16" s="313">
        <v>3796</v>
      </c>
      <c r="D16" s="313">
        <v>2515</v>
      </c>
      <c r="E16" s="236" t="s">
        <v>52</v>
      </c>
      <c r="F16" s="264" t="s">
        <v>292</v>
      </c>
      <c r="G16" s="625">
        <f>SUM(G12:G15)</f>
        <v>77741</v>
      </c>
      <c r="H16" s="626">
        <f>SUM(H12:H15)</f>
        <v>54332</v>
      </c>
    </row>
    <row r="17" spans="1:8" ht="31.5">
      <c r="A17" s="194" t="s">
        <v>293</v>
      </c>
      <c r="B17" s="190" t="s">
        <v>294</v>
      </c>
      <c r="C17" s="313">
        <f>1178+12519</f>
        <v>13697</v>
      </c>
      <c r="D17" s="313">
        <v>8451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>
        <v>142</v>
      </c>
      <c r="D18" s="313">
        <v>-142</v>
      </c>
      <c r="E18" s="234" t="s">
        <v>297</v>
      </c>
      <c r="F18" s="238" t="s">
        <v>298</v>
      </c>
      <c r="G18" s="636">
        <v>8950</v>
      </c>
      <c r="H18" s="636">
        <v>6259</v>
      </c>
    </row>
    <row r="19" spans="1:8" ht="15.75">
      <c r="A19" s="194" t="s">
        <v>299</v>
      </c>
      <c r="B19" s="190" t="s">
        <v>300</v>
      </c>
      <c r="C19" s="313">
        <f>1433+996-245</f>
        <v>2184</v>
      </c>
      <c r="D19" s="313">
        <f>-160+2525+37</f>
        <v>2402</v>
      </c>
      <c r="E19" s="194" t="s">
        <v>301</v>
      </c>
      <c r="F19" s="237" t="s">
        <v>302</v>
      </c>
      <c r="G19" s="313"/>
      <c r="H19" s="314"/>
    </row>
    <row r="20" spans="1:8" ht="15.75">
      <c r="A20" s="235" t="s">
        <v>303</v>
      </c>
      <c r="B20" s="190" t="s">
        <v>304</v>
      </c>
      <c r="C20" s="313"/>
      <c r="D20" s="313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86506</v>
      </c>
      <c r="D22" s="626">
        <f>SUM(D12:D18)+D19</f>
        <v>56651</v>
      </c>
      <c r="E22" s="194" t="s">
        <v>309</v>
      </c>
      <c r="F22" s="237" t="s">
        <v>310</v>
      </c>
      <c r="G22" s="313">
        <v>754</v>
      </c>
      <c r="H22" s="313">
        <v>576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>
        <v>1503</v>
      </c>
      <c r="H23" s="313">
        <v>349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/>
      <c r="H24" s="313"/>
    </row>
    <row r="25" spans="1:8" ht="31.5">
      <c r="A25" s="194" t="s">
        <v>316</v>
      </c>
      <c r="B25" s="237" t="s">
        <v>317</v>
      </c>
      <c r="C25" s="313">
        <v>1390</v>
      </c>
      <c r="D25" s="313">
        <v>1410</v>
      </c>
      <c r="E25" s="194" t="s">
        <v>318</v>
      </c>
      <c r="F25" s="237" t="s">
        <v>319</v>
      </c>
      <c r="G25" s="313">
        <v>156</v>
      </c>
      <c r="H25" s="313">
        <v>325</v>
      </c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3"/>
    </row>
    <row r="27" spans="1:8" ht="31.5">
      <c r="A27" s="194" t="s">
        <v>324</v>
      </c>
      <c r="B27" s="237" t="s">
        <v>325</v>
      </c>
      <c r="C27" s="313">
        <v>9</v>
      </c>
      <c r="D27" s="313">
        <v>7</v>
      </c>
      <c r="E27" s="236" t="s">
        <v>104</v>
      </c>
      <c r="F27" s="238" t="s">
        <v>326</v>
      </c>
      <c r="G27" s="625">
        <f>SUM(G22:G26)</f>
        <v>2413</v>
      </c>
      <c r="H27" s="626">
        <f>SUM(H22:H26)</f>
        <v>1250</v>
      </c>
    </row>
    <row r="28" spans="1:8" ht="15.75">
      <c r="A28" s="194" t="s">
        <v>79</v>
      </c>
      <c r="B28" s="237" t="s">
        <v>327</v>
      </c>
      <c r="C28" s="313">
        <f>245+28</f>
        <v>273</v>
      </c>
      <c r="D28" s="313">
        <f>351+160</f>
        <v>511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1672</v>
      </c>
      <c r="D29" s="626">
        <f>SUM(D25:D28)</f>
        <v>1928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88178</v>
      </c>
      <c r="D31" s="632">
        <f>D29+D22</f>
        <v>58579</v>
      </c>
      <c r="E31" s="251" t="s">
        <v>824</v>
      </c>
      <c r="F31" s="266" t="s">
        <v>331</v>
      </c>
      <c r="G31" s="253">
        <f>G16+G18+G27</f>
        <v>89104</v>
      </c>
      <c r="H31" s="254">
        <f>H16+H18+H27</f>
        <v>61841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926</v>
      </c>
      <c r="D33" s="244">
        <f>IF((H31-D31)&gt;0,H31-D31,0)</f>
        <v>3262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3">
        <f>C31-C34+C35</f>
        <v>88178</v>
      </c>
      <c r="D36" s="634">
        <f>D31-D34+D35</f>
        <v>58579</v>
      </c>
      <c r="E36" s="262" t="s">
        <v>346</v>
      </c>
      <c r="F36" s="256" t="s">
        <v>347</v>
      </c>
      <c r="G36" s="267">
        <f>G35-G34+G31</f>
        <v>89104</v>
      </c>
      <c r="H36" s="268">
        <f>H35-H34+H31</f>
        <v>61841</v>
      </c>
    </row>
    <row r="37" spans="1:8" ht="15.75">
      <c r="A37" s="261" t="s">
        <v>348</v>
      </c>
      <c r="B37" s="231" t="s">
        <v>349</v>
      </c>
      <c r="C37" s="631">
        <f>IF((G36-C36)&gt;0,G36-C36,0)</f>
        <v>926</v>
      </c>
      <c r="D37" s="632">
        <f>IF((H36-D36)&gt;0,H36-D36,0)</f>
        <v>3262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-66</v>
      </c>
      <c r="D38" s="626">
        <f>D39+D40+D41</f>
        <v>340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>
        <v>-66</v>
      </c>
      <c r="D40" s="313">
        <v>340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992</v>
      </c>
      <c r="D42" s="244">
        <f>+IF((H36-D36-D38)&gt;0,H36-D36-D38,0)</f>
        <v>2922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992</v>
      </c>
      <c r="D44" s="268">
        <f>IF(H42=0,IF(D42-D43&gt;0,D42-D43+H43,0),IF(H42-H43&lt;0,H43-H42+D42,0))</f>
        <v>2922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89104</v>
      </c>
      <c r="D45" s="628">
        <f>D36+D38+D42</f>
        <v>61841</v>
      </c>
      <c r="E45" s="270" t="s">
        <v>373</v>
      </c>
      <c r="F45" s="272" t="s">
        <v>374</v>
      </c>
      <c r="G45" s="627">
        <f>G42+G36</f>
        <v>89104</v>
      </c>
      <c r="H45" s="628">
        <f>H42+H36</f>
        <v>61841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03" t="s">
        <v>976</v>
      </c>
      <c r="B47" s="703"/>
      <c r="C47" s="703"/>
      <c r="D47" s="703"/>
      <c r="E47" s="703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89" t="s">
        <v>975</v>
      </c>
      <c r="B50" s="700">
        <f>pdeReportingDate</f>
        <v>45013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0" t="s">
        <v>8</v>
      </c>
      <c r="B52" s="701" t="str">
        <f>authorName</f>
        <v>Християн Христов Стоянов</v>
      </c>
      <c r="C52" s="701"/>
      <c r="D52" s="701"/>
      <c r="E52" s="701"/>
      <c r="F52" s="701"/>
      <c r="G52" s="701"/>
      <c r="H52" s="701"/>
    </row>
    <row r="53" spans="1:8" s="42" customFormat="1" ht="15.7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0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1"/>
      <c r="B55" s="699" t="s">
        <v>977</v>
      </c>
      <c r="C55" s="699"/>
      <c r="D55" s="699"/>
      <c r="E55" s="699"/>
      <c r="F55" s="571"/>
      <c r="G55" s="45"/>
      <c r="H55" s="42"/>
    </row>
    <row r="56" spans="1:8" ht="15.75" customHeight="1">
      <c r="A56" s="691"/>
      <c r="B56" s="699" t="s">
        <v>977</v>
      </c>
      <c r="C56" s="699"/>
      <c r="D56" s="699"/>
      <c r="E56" s="699"/>
      <c r="F56" s="571"/>
      <c r="G56" s="45"/>
      <c r="H56" s="42"/>
    </row>
    <row r="57" spans="1:8" ht="15.75" customHeight="1">
      <c r="A57" s="691"/>
      <c r="B57" s="699" t="s">
        <v>977</v>
      </c>
      <c r="C57" s="699"/>
      <c r="D57" s="699"/>
      <c r="E57" s="699"/>
      <c r="F57" s="571"/>
      <c r="G57" s="45"/>
      <c r="H57" s="42"/>
    </row>
    <row r="58" spans="1:8" ht="15.75" customHeight="1">
      <c r="A58" s="691"/>
      <c r="B58" s="699" t="s">
        <v>977</v>
      </c>
      <c r="C58" s="699"/>
      <c r="D58" s="699"/>
      <c r="E58" s="699"/>
      <c r="F58" s="571"/>
      <c r="G58" s="45"/>
      <c r="H58" s="42"/>
    </row>
    <row r="59" spans="1:8" ht="15.75">
      <c r="A59" s="691"/>
      <c r="B59" s="699"/>
      <c r="C59" s="699"/>
      <c r="D59" s="699"/>
      <c r="E59" s="699"/>
      <c r="F59" s="571"/>
      <c r="G59" s="45"/>
      <c r="H59" s="42"/>
    </row>
    <row r="60" spans="1:8" ht="15.75">
      <c r="A60" s="691"/>
      <c r="B60" s="699"/>
      <c r="C60" s="699"/>
      <c r="D60" s="699"/>
      <c r="E60" s="699"/>
      <c r="F60" s="571"/>
      <c r="G60" s="45"/>
      <c r="H60" s="42"/>
    </row>
    <row r="61" spans="1:8" ht="15.75">
      <c r="A61" s="691"/>
      <c r="B61" s="699"/>
      <c r="C61" s="699"/>
      <c r="D61" s="699"/>
      <c r="E61" s="699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7" sqref="C47: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71791</v>
      </c>
      <c r="D11" s="197">
        <v>50334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-37657+259</f>
        <v>-37398</v>
      </c>
      <c r="D12" s="197">
        <f>-24600+351+116</f>
        <v>-24133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-24062</v>
      </c>
      <c r="D14" s="197">
        <v>-14361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1125</v>
      </c>
      <c r="D15" s="197">
        <v>-2208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f>-259+12</f>
        <v>-247</v>
      </c>
      <c r="D18" s="197">
        <f>-467+351</f>
        <v>-116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3392</v>
      </c>
      <c r="D20" s="197">
        <v>5713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4">
        <f>SUM(C11:C20)</f>
        <v>14601</v>
      </c>
      <c r="D21" s="655">
        <f>SUM(D11:D20)</f>
        <v>15229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-19294</v>
      </c>
      <c r="D23" s="197">
        <v>-3943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-109</v>
      </c>
      <c r="D25" s="197">
        <v>-23104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101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263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-100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1483</v>
      </c>
      <c r="D30" s="197">
        <v>349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-3</v>
      </c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161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4">
        <f>SUM(C23:C32)</f>
        <v>-17923</v>
      </c>
      <c r="D33" s="655">
        <f>SUM(D23:D32)</f>
        <v>-26273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11863</v>
      </c>
      <c r="D37" s="197">
        <v>52424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-11600</v>
      </c>
      <c r="D38" s="197">
        <v>-36647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-243</v>
      </c>
      <c r="D39" s="197">
        <v>-206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-1508-12</f>
        <v>-1520</v>
      </c>
      <c r="D40" s="197">
        <f>-1367-351</f>
        <v>-1718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-388</v>
      </c>
      <c r="D41" s="197">
        <v>-7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6">
        <f>SUM(C35:C42)</f>
        <v>-1888</v>
      </c>
      <c r="D43" s="657">
        <f>SUM(D35:D42)</f>
        <v>13846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-5210</v>
      </c>
      <c r="D44" s="305">
        <f>D43+D33+D21</f>
        <v>2802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6093</v>
      </c>
      <c r="D45" s="306">
        <v>3291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883</v>
      </c>
      <c r="D46" s="308">
        <f>D45+D44</f>
        <v>6093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v>937</v>
      </c>
      <c r="D47" s="296">
        <v>6122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>
        <v>54</v>
      </c>
      <c r="D48" s="280">
        <v>29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7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88"/>
      <c r="B52" s="688"/>
      <c r="C52" s="688"/>
      <c r="D52" s="688"/>
      <c r="G52" s="180"/>
      <c r="H52" s="180"/>
    </row>
    <row r="53" spans="1:8" ht="15.75">
      <c r="A53" s="688"/>
      <c r="B53" s="688"/>
      <c r="C53" s="688"/>
      <c r="D53" s="688"/>
      <c r="G53" s="180"/>
      <c r="H53" s="180"/>
    </row>
    <row r="54" spans="1:13" s="42" customFormat="1" ht="15.75">
      <c r="A54" s="689" t="s">
        <v>975</v>
      </c>
      <c r="B54" s="700">
        <f>pdeReportingDate</f>
        <v>45013</v>
      </c>
      <c r="C54" s="700"/>
      <c r="D54" s="700"/>
      <c r="E54" s="700"/>
      <c r="F54" s="692"/>
      <c r="G54" s="692"/>
      <c r="H54" s="692"/>
      <c r="M54" s="98"/>
    </row>
    <row r="55" spans="1:13" s="42" customFormat="1" ht="15.75">
      <c r="A55" s="689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0" t="s">
        <v>8</v>
      </c>
      <c r="B56" s="701" t="str">
        <f>authorName</f>
        <v>Християн Христов Стоянов</v>
      </c>
      <c r="C56" s="701"/>
      <c r="D56" s="701"/>
      <c r="E56" s="701"/>
      <c r="F56" s="80"/>
      <c r="G56" s="80"/>
      <c r="H56" s="80"/>
    </row>
    <row r="57" spans="1:8" s="42" customFormat="1" ht="15.75">
      <c r="A57" s="690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0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1"/>
      <c r="B59" s="699" t="s">
        <v>977</v>
      </c>
      <c r="C59" s="699"/>
      <c r="D59" s="699"/>
      <c r="E59" s="699"/>
      <c r="F59" s="571"/>
      <c r="G59" s="45"/>
      <c r="H59" s="42"/>
    </row>
    <row r="60" spans="1:8" ht="15.75">
      <c r="A60" s="691"/>
      <c r="B60" s="699" t="s">
        <v>977</v>
      </c>
      <c r="C60" s="699"/>
      <c r="D60" s="699"/>
      <c r="E60" s="699"/>
      <c r="F60" s="571"/>
      <c r="G60" s="45"/>
      <c r="H60" s="42"/>
    </row>
    <row r="61" spans="1:8" ht="15.75">
      <c r="A61" s="691"/>
      <c r="B61" s="699" t="s">
        <v>977</v>
      </c>
      <c r="C61" s="699"/>
      <c r="D61" s="699"/>
      <c r="E61" s="699"/>
      <c r="F61" s="571"/>
      <c r="G61" s="45"/>
      <c r="H61" s="42"/>
    </row>
    <row r="62" spans="1:8" ht="15.75">
      <c r="A62" s="691"/>
      <c r="B62" s="699" t="s">
        <v>977</v>
      </c>
      <c r="C62" s="699"/>
      <c r="D62" s="699"/>
      <c r="E62" s="699"/>
      <c r="F62" s="571"/>
      <c r="G62" s="45"/>
      <c r="H62" s="42"/>
    </row>
    <row r="63" spans="1:8" ht="15.75">
      <c r="A63" s="691"/>
      <c r="B63" s="699"/>
      <c r="C63" s="699"/>
      <c r="D63" s="699"/>
      <c r="E63" s="699"/>
      <c r="F63" s="571"/>
      <c r="G63" s="45"/>
      <c r="H63" s="42"/>
    </row>
    <row r="64" spans="1:8" ht="15.75">
      <c r="A64" s="691"/>
      <c r="B64" s="699"/>
      <c r="C64" s="699"/>
      <c r="D64" s="699"/>
      <c r="E64" s="699"/>
      <c r="F64" s="571"/>
      <c r="G64" s="45"/>
      <c r="H64" s="42"/>
    </row>
    <row r="65" spans="1:8" ht="15.75">
      <c r="A65" s="691"/>
      <c r="B65" s="699"/>
      <c r="C65" s="699"/>
      <c r="D65" s="699"/>
      <c r="E65" s="699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J24" sqref="J24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09" t="s">
        <v>453</v>
      </c>
      <c r="B8" s="712" t="s">
        <v>454</v>
      </c>
      <c r="C8" s="705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5" t="s">
        <v>460</v>
      </c>
      <c r="L8" s="705" t="s">
        <v>461</v>
      </c>
      <c r="M8" s="528"/>
      <c r="N8" s="529"/>
    </row>
    <row r="9" spans="1:14" s="530" customFormat="1" ht="31.5">
      <c r="A9" s="710"/>
      <c r="B9" s="713"/>
      <c r="C9" s="706"/>
      <c r="D9" s="708" t="s">
        <v>826</v>
      </c>
      <c r="E9" s="708" t="s">
        <v>456</v>
      </c>
      <c r="F9" s="532" t="s">
        <v>457</v>
      </c>
      <c r="G9" s="532"/>
      <c r="H9" s="532"/>
      <c r="I9" s="715" t="s">
        <v>458</v>
      </c>
      <c r="J9" s="715" t="s">
        <v>459</v>
      </c>
      <c r="K9" s="706"/>
      <c r="L9" s="706"/>
      <c r="M9" s="533" t="s">
        <v>825</v>
      </c>
      <c r="N9" s="529"/>
    </row>
    <row r="10" spans="1:14" s="530" customFormat="1" ht="31.5">
      <c r="A10" s="711"/>
      <c r="B10" s="714"/>
      <c r="C10" s="707"/>
      <c r="D10" s="708"/>
      <c r="E10" s="708"/>
      <c r="F10" s="531" t="s">
        <v>462</v>
      </c>
      <c r="G10" s="531" t="s">
        <v>463</v>
      </c>
      <c r="H10" s="531" t="s">
        <v>464</v>
      </c>
      <c r="I10" s="707"/>
      <c r="J10" s="707"/>
      <c r="K10" s="707"/>
      <c r="L10" s="707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2298</v>
      </c>
      <c r="D13" s="581">
        <f>'1-Баланс'!H20</f>
        <v>0</v>
      </c>
      <c r="E13" s="581">
        <f>'1-Баланс'!H21</f>
        <v>102644</v>
      </c>
      <c r="F13" s="581">
        <f>'1-Баланс'!H23</f>
        <v>427</v>
      </c>
      <c r="G13" s="581">
        <f>'1-Баланс'!H24</f>
        <v>0</v>
      </c>
      <c r="H13" s="582">
        <v>216579</v>
      </c>
      <c r="I13" s="581">
        <f>'1-Баланс'!H29+'1-Баланс'!H32</f>
        <v>158653</v>
      </c>
      <c r="J13" s="581">
        <f>'1-Баланс'!H30+'1-Баланс'!H33</f>
        <v>0</v>
      </c>
      <c r="K13" s="582"/>
      <c r="L13" s="581">
        <f>SUM(C13:K13)</f>
        <v>480601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.7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1.5">
      <c r="A17" s="544" t="s">
        <v>475</v>
      </c>
      <c r="B17" s="545" t="s">
        <v>476</v>
      </c>
      <c r="C17" s="649">
        <f>C13+C14</f>
        <v>2298</v>
      </c>
      <c r="D17" s="649">
        <f aca="true" t="shared" si="2" ref="D17:M17">D13+D14</f>
        <v>0</v>
      </c>
      <c r="E17" s="649">
        <f t="shared" si="2"/>
        <v>102644</v>
      </c>
      <c r="F17" s="649">
        <f t="shared" si="2"/>
        <v>427</v>
      </c>
      <c r="G17" s="649">
        <f t="shared" si="2"/>
        <v>0</v>
      </c>
      <c r="H17" s="649">
        <f t="shared" si="2"/>
        <v>216579</v>
      </c>
      <c r="I17" s="649">
        <f t="shared" si="2"/>
        <v>158653</v>
      </c>
      <c r="J17" s="649">
        <f t="shared" si="2"/>
        <v>0</v>
      </c>
      <c r="K17" s="649">
        <f t="shared" si="2"/>
        <v>0</v>
      </c>
      <c r="L17" s="581">
        <f t="shared" si="1"/>
        <v>480601</v>
      </c>
      <c r="M17" s="650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1"/>
      <c r="D18" s="651"/>
      <c r="E18" s="651"/>
      <c r="F18" s="651"/>
      <c r="G18" s="651"/>
      <c r="H18" s="651"/>
      <c r="I18" s="581">
        <f>+'1-Баланс'!G32</f>
        <v>992</v>
      </c>
      <c r="J18" s="581">
        <f>+'1-Баланс'!G33</f>
        <v>0</v>
      </c>
      <c r="K18" s="582"/>
      <c r="L18" s="581">
        <f t="shared" si="1"/>
        <v>992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-423</v>
      </c>
      <c r="J19" s="168">
        <f>J20+J21</f>
        <v>0</v>
      </c>
      <c r="K19" s="168">
        <f t="shared" si="3"/>
        <v>0</v>
      </c>
      <c r="L19" s="581">
        <f t="shared" si="1"/>
        <v>-423</v>
      </c>
      <c r="M19" s="312">
        <f>M20+M21</f>
        <v>0</v>
      </c>
      <c r="N19" s="169"/>
    </row>
    <row r="20" spans="1:14" ht="15.7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>
        <v>-423</v>
      </c>
      <c r="J20" s="313"/>
      <c r="K20" s="313"/>
      <c r="L20" s="581">
        <f>SUM(C20:K20)</f>
        <v>-423</v>
      </c>
      <c r="M20" s="314"/>
      <c r="N20" s="169"/>
    </row>
    <row r="21" spans="1:14" ht="15.7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9"/>
    </row>
    <row r="22" spans="1:14" ht="15.7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.7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.7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.7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.75">
      <c r="A30" s="546" t="s">
        <v>499</v>
      </c>
      <c r="B30" s="547" t="s">
        <v>500</v>
      </c>
      <c r="C30" s="313"/>
      <c r="D30" s="313"/>
      <c r="E30" s="313"/>
      <c r="F30" s="313"/>
      <c r="G30" s="313"/>
      <c r="H30" s="313">
        <v>-92</v>
      </c>
      <c r="I30" s="313"/>
      <c r="J30" s="313"/>
      <c r="K30" s="313"/>
      <c r="L30" s="581">
        <f t="shared" si="1"/>
        <v>-92</v>
      </c>
      <c r="M30" s="314"/>
      <c r="N30" s="169"/>
    </row>
    <row r="31" spans="1:14" ht="15.75">
      <c r="A31" s="544" t="s">
        <v>501</v>
      </c>
      <c r="B31" s="545" t="s">
        <v>502</v>
      </c>
      <c r="C31" s="649">
        <f>C19+C22+C23+C26+C30+C29+C17+C18</f>
        <v>2298</v>
      </c>
      <c r="D31" s="649">
        <f aca="true" t="shared" si="6" ref="D31:M31">D19+D22+D23+D26+D30+D29+D17+D18</f>
        <v>0</v>
      </c>
      <c r="E31" s="649">
        <f t="shared" si="6"/>
        <v>102644</v>
      </c>
      <c r="F31" s="649">
        <f t="shared" si="6"/>
        <v>427</v>
      </c>
      <c r="G31" s="649">
        <f t="shared" si="6"/>
        <v>0</v>
      </c>
      <c r="H31" s="649">
        <f t="shared" si="6"/>
        <v>216487</v>
      </c>
      <c r="I31" s="649">
        <f t="shared" si="6"/>
        <v>159222</v>
      </c>
      <c r="J31" s="649">
        <f t="shared" si="6"/>
        <v>0</v>
      </c>
      <c r="K31" s="649">
        <f t="shared" si="6"/>
        <v>0</v>
      </c>
      <c r="L31" s="581">
        <f t="shared" si="1"/>
        <v>481078</v>
      </c>
      <c r="M31" s="650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2.2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8">
        <f t="shared" si="1"/>
        <v>0</v>
      </c>
      <c r="M33" s="316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2298</v>
      </c>
      <c r="D34" s="584">
        <f t="shared" si="7"/>
        <v>0</v>
      </c>
      <c r="E34" s="584">
        <f t="shared" si="7"/>
        <v>102644</v>
      </c>
      <c r="F34" s="584">
        <f t="shared" si="7"/>
        <v>427</v>
      </c>
      <c r="G34" s="584">
        <f t="shared" si="7"/>
        <v>0</v>
      </c>
      <c r="H34" s="584">
        <f t="shared" si="7"/>
        <v>216487</v>
      </c>
      <c r="I34" s="584">
        <f t="shared" si="7"/>
        <v>159222</v>
      </c>
      <c r="J34" s="584">
        <f t="shared" si="7"/>
        <v>0</v>
      </c>
      <c r="K34" s="584">
        <f t="shared" si="7"/>
        <v>0</v>
      </c>
      <c r="L34" s="647">
        <f t="shared" si="1"/>
        <v>481078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89" t="s">
        <v>975</v>
      </c>
      <c r="B38" s="700">
        <f>pdeReportingDate</f>
        <v>45013</v>
      </c>
      <c r="C38" s="700"/>
      <c r="D38" s="700"/>
      <c r="E38" s="700"/>
      <c r="F38" s="700"/>
      <c r="G38" s="700"/>
      <c r="H38" s="700"/>
      <c r="M38" s="169"/>
    </row>
    <row r="39" spans="1:13" ht="15.7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0" t="s">
        <v>8</v>
      </c>
      <c r="B40" s="701" t="str">
        <f>authorName</f>
        <v>Християн Христов Стоянов</v>
      </c>
      <c r="C40" s="701"/>
      <c r="D40" s="701"/>
      <c r="E40" s="701"/>
      <c r="F40" s="701"/>
      <c r="G40" s="701"/>
      <c r="H40" s="701"/>
      <c r="M40" s="169"/>
    </row>
    <row r="41" spans="1:13" ht="15.7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0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1"/>
      <c r="B43" s="699" t="s">
        <v>977</v>
      </c>
      <c r="C43" s="699"/>
      <c r="D43" s="699"/>
      <c r="E43" s="699"/>
      <c r="F43" s="571"/>
      <c r="G43" s="45"/>
      <c r="H43" s="42"/>
      <c r="M43" s="169"/>
    </row>
    <row r="44" spans="1:13" ht="15.75">
      <c r="A44" s="691"/>
      <c r="B44" s="699" t="s">
        <v>977</v>
      </c>
      <c r="C44" s="699"/>
      <c r="D44" s="699"/>
      <c r="E44" s="699"/>
      <c r="F44" s="571"/>
      <c r="G44" s="45"/>
      <c r="H44" s="42"/>
      <c r="M44" s="169"/>
    </row>
    <row r="45" spans="1:13" ht="15.75">
      <c r="A45" s="691"/>
      <c r="B45" s="699" t="s">
        <v>977</v>
      </c>
      <c r="C45" s="699"/>
      <c r="D45" s="699"/>
      <c r="E45" s="699"/>
      <c r="F45" s="571"/>
      <c r="G45" s="45"/>
      <c r="H45" s="42"/>
      <c r="M45" s="169"/>
    </row>
    <row r="46" spans="1:13" ht="15.75">
      <c r="A46" s="691"/>
      <c r="B46" s="699" t="s">
        <v>977</v>
      </c>
      <c r="C46" s="699"/>
      <c r="D46" s="699"/>
      <c r="E46" s="699"/>
      <c r="F46" s="571"/>
      <c r="G46" s="45"/>
      <c r="H46" s="42"/>
      <c r="M46" s="169"/>
    </row>
    <row r="47" spans="1:13" ht="15.75">
      <c r="A47" s="691"/>
      <c r="B47" s="699"/>
      <c r="C47" s="699"/>
      <c r="D47" s="699"/>
      <c r="E47" s="699"/>
      <c r="F47" s="571"/>
      <c r="G47" s="45"/>
      <c r="H47" s="42"/>
      <c r="M47" s="169"/>
    </row>
    <row r="48" spans="1:13" ht="15.75">
      <c r="A48" s="691"/>
      <c r="B48" s="699"/>
      <c r="C48" s="699"/>
      <c r="D48" s="699"/>
      <c r="E48" s="699"/>
      <c r="F48" s="571"/>
      <c r="G48" s="45"/>
      <c r="H48" s="42"/>
      <c r="M48" s="169"/>
    </row>
    <row r="49" spans="1:13" ht="15.75">
      <c r="A49" s="691"/>
      <c r="B49" s="699"/>
      <c r="C49" s="699"/>
      <c r="D49" s="699"/>
      <c r="E49" s="699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5" zoomScaleNormal="70" zoomScaleSheetLayoutView="85" workbookViewId="0" topLeftCell="A85">
      <selection activeCell="C97" activeCellId="3" sqref="C27 C61 C78 C9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97" t="s">
        <v>1001</v>
      </c>
      <c r="B12" s="676"/>
      <c r="C12" s="92">
        <v>1305</v>
      </c>
      <c r="D12" s="92">
        <v>67</v>
      </c>
      <c r="E12" s="92"/>
      <c r="F12" s="466">
        <f>C12-E12</f>
        <v>1305</v>
      </c>
    </row>
    <row r="13" spans="1:6" ht="15.75">
      <c r="A13" s="697" t="s">
        <v>1002</v>
      </c>
      <c r="B13" s="676"/>
      <c r="C13" s="92">
        <v>8025</v>
      </c>
      <c r="D13" s="92">
        <v>97.7</v>
      </c>
      <c r="E13" s="92"/>
      <c r="F13" s="466">
        <f aca="true" t="shared" si="0" ref="F13:F26">C13-E13</f>
        <v>8025</v>
      </c>
    </row>
    <row r="14" spans="1:6" ht="15.75">
      <c r="A14" s="697" t="s">
        <v>1003</v>
      </c>
      <c r="B14" s="676"/>
      <c r="C14" s="92">
        <v>27333</v>
      </c>
      <c r="D14" s="92">
        <v>100</v>
      </c>
      <c r="E14" s="92"/>
      <c r="F14" s="466">
        <f t="shared" si="0"/>
        <v>27333</v>
      </c>
    </row>
    <row r="15" spans="1:6" ht="15.75">
      <c r="A15" s="697" t="s">
        <v>1004</v>
      </c>
      <c r="B15" s="676"/>
      <c r="C15" s="92">
        <v>4114</v>
      </c>
      <c r="D15" s="92">
        <v>100</v>
      </c>
      <c r="E15" s="92"/>
      <c r="F15" s="466">
        <f t="shared" si="0"/>
        <v>4114</v>
      </c>
    </row>
    <row r="16" spans="1:6" ht="15.75">
      <c r="A16" s="697" t="s">
        <v>1005</v>
      </c>
      <c r="B16" s="676"/>
      <c r="C16" s="92">
        <v>1100</v>
      </c>
      <c r="D16" s="92">
        <v>100</v>
      </c>
      <c r="E16" s="92"/>
      <c r="F16" s="466">
        <f t="shared" si="0"/>
        <v>1100</v>
      </c>
    </row>
    <row r="17" spans="1:6" ht="15.75">
      <c r="A17" s="697" t="s">
        <v>1006</v>
      </c>
      <c r="B17" s="676"/>
      <c r="C17" s="92">
        <v>5</v>
      </c>
      <c r="D17" s="92">
        <v>100</v>
      </c>
      <c r="E17" s="92"/>
      <c r="F17" s="466">
        <f t="shared" si="0"/>
        <v>5</v>
      </c>
    </row>
    <row r="18" spans="1:6" ht="15.75">
      <c r="A18" s="697" t="s">
        <v>1007</v>
      </c>
      <c r="B18" s="676"/>
      <c r="C18" s="92">
        <v>6196</v>
      </c>
      <c r="D18" s="92">
        <v>75</v>
      </c>
      <c r="E18" s="92"/>
      <c r="F18" s="466">
        <f t="shared" si="0"/>
        <v>6196</v>
      </c>
    </row>
    <row r="19" spans="1:6" ht="15.75">
      <c r="A19" s="697" t="s">
        <v>1008</v>
      </c>
      <c r="B19" s="676"/>
      <c r="C19" s="92">
        <v>23800</v>
      </c>
      <c r="D19" s="92">
        <v>99.99</v>
      </c>
      <c r="E19" s="92"/>
      <c r="F19" s="466">
        <f t="shared" si="0"/>
        <v>23800</v>
      </c>
    </row>
    <row r="20" spans="1:6" ht="15.75">
      <c r="A20" s="697" t="s">
        <v>1009</v>
      </c>
      <c r="B20" s="676"/>
      <c r="C20" s="92">
        <v>36452</v>
      </c>
      <c r="D20" s="92">
        <v>100</v>
      </c>
      <c r="E20" s="92">
        <v>36452</v>
      </c>
      <c r="F20" s="466">
        <f t="shared" si="0"/>
        <v>0</v>
      </c>
    </row>
    <row r="21" spans="1:6" ht="15.75">
      <c r="A21" s="697" t="s">
        <v>1010</v>
      </c>
      <c r="B21" s="676"/>
      <c r="C21" s="92">
        <v>1256</v>
      </c>
      <c r="D21" s="92">
        <v>46.9</v>
      </c>
      <c r="E21" s="92"/>
      <c r="F21" s="466">
        <f t="shared" si="0"/>
        <v>1256</v>
      </c>
    </row>
    <row r="22" spans="1:6" ht="15.75">
      <c r="A22" s="698" t="s">
        <v>1011</v>
      </c>
      <c r="B22" s="676"/>
      <c r="C22" s="92">
        <v>8147</v>
      </c>
      <c r="D22" s="92">
        <v>100</v>
      </c>
      <c r="E22" s="92"/>
      <c r="F22" s="466">
        <f t="shared" si="0"/>
        <v>8147</v>
      </c>
    </row>
    <row r="23" spans="1:6" ht="15.75">
      <c r="A23" s="698" t="s">
        <v>1012</v>
      </c>
      <c r="B23" s="676"/>
      <c r="C23" s="92">
        <v>2227</v>
      </c>
      <c r="D23" s="92">
        <v>98</v>
      </c>
      <c r="E23" s="92"/>
      <c r="F23" s="466">
        <f t="shared" si="0"/>
        <v>2227</v>
      </c>
    </row>
    <row r="24" spans="1:6" ht="15.75">
      <c r="A24" s="698" t="s">
        <v>1013</v>
      </c>
      <c r="B24" s="676"/>
      <c r="C24" s="92">
        <v>1854</v>
      </c>
      <c r="D24" s="92">
        <v>98</v>
      </c>
      <c r="E24" s="92"/>
      <c r="F24" s="466">
        <f t="shared" si="0"/>
        <v>1854</v>
      </c>
    </row>
    <row r="25" spans="1:6" ht="15.75">
      <c r="A25" s="698" t="s">
        <v>1014</v>
      </c>
      <c r="B25" s="676"/>
      <c r="C25" s="92">
        <v>5</v>
      </c>
      <c r="D25" s="92">
        <v>100</v>
      </c>
      <c r="E25" s="92"/>
      <c r="F25" s="466">
        <f t="shared" si="0"/>
        <v>5</v>
      </c>
    </row>
    <row r="26" spans="1:6" ht="15.75">
      <c r="A26" s="675">
        <v>15</v>
      </c>
      <c r="B26" s="676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121819</v>
      </c>
      <c r="D27" s="469"/>
      <c r="E27" s="469">
        <f>SUM(E12:E26)</f>
        <v>36452</v>
      </c>
      <c r="F27" s="469">
        <f>SUM(F12:F26)</f>
        <v>85367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5">
        <v>1</v>
      </c>
      <c r="B29" s="676"/>
      <c r="C29" s="92"/>
      <c r="D29" s="92"/>
      <c r="E29" s="92"/>
      <c r="F29" s="466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6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6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6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6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6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6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6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6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6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6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6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6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6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97" t="s">
        <v>1015</v>
      </c>
      <c r="B46" s="676"/>
      <c r="C46" s="92">
        <v>209</v>
      </c>
      <c r="D46" s="92">
        <v>45.9</v>
      </c>
      <c r="E46" s="92"/>
      <c r="F46" s="466">
        <f>C46-E46</f>
        <v>209</v>
      </c>
    </row>
    <row r="47" spans="1:6" ht="15.75">
      <c r="A47" s="697" t="s">
        <v>1016</v>
      </c>
      <c r="B47" s="676"/>
      <c r="C47" s="92">
        <v>24</v>
      </c>
      <c r="D47" s="92">
        <v>49</v>
      </c>
      <c r="E47" s="92"/>
      <c r="F47" s="466">
        <f aca="true" t="shared" si="2" ref="F47:F60">C47-E47</f>
        <v>24</v>
      </c>
    </row>
    <row r="48" spans="1:6" ht="15.75">
      <c r="A48" s="675">
        <v>3</v>
      </c>
      <c r="B48" s="676"/>
      <c r="C48" s="92"/>
      <c r="D48" s="92"/>
      <c r="E48" s="92"/>
      <c r="F48" s="466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6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6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6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6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6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6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6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6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6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6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6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233</v>
      </c>
      <c r="D61" s="469"/>
      <c r="E61" s="469">
        <f>SUM(E46:E60)</f>
        <v>0</v>
      </c>
      <c r="F61" s="469">
        <f>SUM(F46:F60)</f>
        <v>233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97" t="s">
        <v>1017</v>
      </c>
      <c r="B63" s="676"/>
      <c r="C63" s="92">
        <v>10</v>
      </c>
      <c r="D63" s="92"/>
      <c r="E63" s="92"/>
      <c r="F63" s="466">
        <f>C63-E63</f>
        <v>10</v>
      </c>
    </row>
    <row r="64" spans="1:6" ht="15.75">
      <c r="A64" s="697" t="s">
        <v>1018</v>
      </c>
      <c r="B64" s="676"/>
      <c r="C64" s="92">
        <v>1</v>
      </c>
      <c r="D64" s="92"/>
      <c r="E64" s="92"/>
      <c r="F64" s="466">
        <f aca="true" t="shared" si="3" ref="F64:F77">C64-E64</f>
        <v>1</v>
      </c>
    </row>
    <row r="65" spans="1:6" ht="15.75">
      <c r="A65" s="698" t="s">
        <v>1019</v>
      </c>
      <c r="B65" s="676"/>
      <c r="C65" s="92">
        <v>2</v>
      </c>
      <c r="D65" s="92"/>
      <c r="E65" s="92"/>
      <c r="F65" s="466">
        <f t="shared" si="3"/>
        <v>2</v>
      </c>
    </row>
    <row r="66" spans="1:6" ht="15.75">
      <c r="A66" s="675">
        <v>4</v>
      </c>
      <c r="B66" s="676"/>
      <c r="C66" s="92"/>
      <c r="D66" s="92"/>
      <c r="E66" s="92"/>
      <c r="F66" s="466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6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6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6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6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6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6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6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6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6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6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13</v>
      </c>
      <c r="D78" s="469"/>
      <c r="E78" s="469">
        <f>SUM(E63:E77)</f>
        <v>0</v>
      </c>
      <c r="F78" s="469">
        <f>SUM(F63:F77)</f>
        <v>13</v>
      </c>
    </row>
    <row r="79" spans="1:6" ht="15.75">
      <c r="A79" s="510" t="s">
        <v>801</v>
      </c>
      <c r="B79" s="507" t="s">
        <v>802</v>
      </c>
      <c r="C79" s="469">
        <f>C78+C61+C44+C27</f>
        <v>122065</v>
      </c>
      <c r="D79" s="469"/>
      <c r="E79" s="469">
        <f>E78+E61+E44+E27</f>
        <v>36452</v>
      </c>
      <c r="F79" s="469">
        <f>F78+F61+F44+F27</f>
        <v>85613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97" t="s">
        <v>1020</v>
      </c>
      <c r="B82" s="676"/>
      <c r="C82" s="92">
        <v>1876</v>
      </c>
      <c r="D82" s="92">
        <v>89</v>
      </c>
      <c r="E82" s="92"/>
      <c r="F82" s="466">
        <f>C82-E82</f>
        <v>1876</v>
      </c>
    </row>
    <row r="83" spans="1:6" ht="15.75">
      <c r="A83" s="697" t="s">
        <v>1021</v>
      </c>
      <c r="B83" s="676"/>
      <c r="C83" s="92">
        <v>423</v>
      </c>
      <c r="D83" s="92">
        <v>100</v>
      </c>
      <c r="E83" s="92"/>
      <c r="F83" s="466">
        <f aca="true" t="shared" si="4" ref="F83:F96">C83-E83</f>
        <v>423</v>
      </c>
    </row>
    <row r="84" spans="1:6" ht="15.75">
      <c r="A84" s="697" t="s">
        <v>1022</v>
      </c>
      <c r="B84" s="676"/>
      <c r="C84" s="92"/>
      <c r="D84" s="92">
        <v>100</v>
      </c>
      <c r="E84" s="92"/>
      <c r="F84" s="466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6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6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6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6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6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6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6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6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6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6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6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2299</v>
      </c>
      <c r="D97" s="469"/>
      <c r="E97" s="469">
        <f>SUM(E82:E96)</f>
        <v>0</v>
      </c>
      <c r="F97" s="469">
        <f>SUM(F82:F96)</f>
        <v>2299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5">
        <v>1</v>
      </c>
      <c r="B99" s="676"/>
      <c r="C99" s="92"/>
      <c r="D99" s="92"/>
      <c r="E99" s="92"/>
      <c r="F99" s="466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6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6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6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6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6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6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6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6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6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6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6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6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5">
        <v>1</v>
      </c>
      <c r="B116" s="676"/>
      <c r="C116" s="92"/>
      <c r="D116" s="92"/>
      <c r="E116" s="92"/>
      <c r="F116" s="466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6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6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6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6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6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6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6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6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6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6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6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6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5">
        <v>1</v>
      </c>
      <c r="B133" s="676"/>
      <c r="C133" s="92"/>
      <c r="D133" s="92"/>
      <c r="E133" s="92"/>
      <c r="F133" s="466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6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6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6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6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6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6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6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6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6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6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6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6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2299</v>
      </c>
      <c r="D149" s="469"/>
      <c r="E149" s="469">
        <f>E148+E131+E114+E97</f>
        <v>0</v>
      </c>
      <c r="F149" s="469">
        <f>F148+F131+F114+F97</f>
        <v>2299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89" t="s">
        <v>975</v>
      </c>
      <c r="B151" s="700">
        <f>pdeReportingDate</f>
        <v>45013</v>
      </c>
      <c r="C151" s="700"/>
      <c r="D151" s="700"/>
      <c r="E151" s="700"/>
      <c r="F151" s="700"/>
      <c r="G151" s="700"/>
      <c r="H151" s="700"/>
    </row>
    <row r="152" spans="1:8" ht="15.75">
      <c r="A152" s="689"/>
      <c r="B152" s="52"/>
      <c r="C152" s="52"/>
      <c r="D152" s="52"/>
      <c r="E152" s="52"/>
      <c r="F152" s="52"/>
      <c r="G152" s="52"/>
      <c r="H152" s="52"/>
    </row>
    <row r="153" spans="1:8" ht="15.75">
      <c r="A153" s="690" t="s">
        <v>8</v>
      </c>
      <c r="B153" s="701" t="str">
        <f>authorName</f>
        <v>Християн Христов Стоянов</v>
      </c>
      <c r="C153" s="701"/>
      <c r="D153" s="701"/>
      <c r="E153" s="701"/>
      <c r="F153" s="701"/>
      <c r="G153" s="701"/>
      <c r="H153" s="701"/>
    </row>
    <row r="154" spans="1:8" ht="15.75">
      <c r="A154" s="690"/>
      <c r="B154" s="80"/>
      <c r="C154" s="80"/>
      <c r="D154" s="80"/>
      <c r="E154" s="80"/>
      <c r="F154" s="80"/>
      <c r="G154" s="80"/>
      <c r="H154" s="80"/>
    </row>
    <row r="155" spans="1:8" ht="15.75">
      <c r="A155" s="690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1"/>
      <c r="B156" s="699" t="s">
        <v>977</v>
      </c>
      <c r="C156" s="699"/>
      <c r="D156" s="699"/>
      <c r="E156" s="699"/>
      <c r="F156" s="571"/>
      <c r="G156" s="45"/>
      <c r="H156" s="42"/>
    </row>
    <row r="157" spans="1:8" ht="15.75">
      <c r="A157" s="691"/>
      <c r="B157" s="699" t="s">
        <v>977</v>
      </c>
      <c r="C157" s="699"/>
      <c r="D157" s="699"/>
      <c r="E157" s="699"/>
      <c r="F157" s="571"/>
      <c r="G157" s="45"/>
      <c r="H157" s="42"/>
    </row>
    <row r="158" spans="1:8" ht="15.75">
      <c r="A158" s="691"/>
      <c r="B158" s="699" t="s">
        <v>977</v>
      </c>
      <c r="C158" s="699"/>
      <c r="D158" s="699"/>
      <c r="E158" s="699"/>
      <c r="F158" s="571"/>
      <c r="G158" s="45"/>
      <c r="H158" s="42"/>
    </row>
    <row r="159" spans="1:8" ht="15.75">
      <c r="A159" s="691"/>
      <c r="B159" s="699" t="s">
        <v>977</v>
      </c>
      <c r="C159" s="699"/>
      <c r="D159" s="699"/>
      <c r="E159" s="699"/>
      <c r="F159" s="571"/>
      <c r="G159" s="45"/>
      <c r="H159" s="42"/>
    </row>
    <row r="160" spans="1:8" ht="15.75">
      <c r="A160" s="691"/>
      <c r="B160" s="699"/>
      <c r="C160" s="699"/>
      <c r="D160" s="699"/>
      <c r="E160" s="699"/>
      <c r="F160" s="571"/>
      <c r="G160" s="45"/>
      <c r="H160" s="42"/>
    </row>
    <row r="161" spans="1:8" ht="15.75">
      <c r="A161" s="691"/>
      <c r="B161" s="699"/>
      <c r="C161" s="699"/>
      <c r="D161" s="699"/>
      <c r="E161" s="699"/>
      <c r="F161" s="571"/>
      <c r="G161" s="45"/>
      <c r="H161" s="42"/>
    </row>
    <row r="162" spans="1:8" ht="15.75">
      <c r="A162" s="691"/>
      <c r="B162" s="699"/>
      <c r="C162" s="699"/>
      <c r="D162" s="699"/>
      <c r="E162" s="69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I47" sqref="I4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6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6" t="s">
        <v>521</v>
      </c>
      <c r="B11" s="318" t="s">
        <v>522</v>
      </c>
      <c r="C11" s="152" t="s">
        <v>523</v>
      </c>
      <c r="D11" s="325">
        <v>26769</v>
      </c>
      <c r="E11" s="325">
        <v>7</v>
      </c>
      <c r="F11" s="325"/>
      <c r="G11" s="326">
        <f>D11+E11-F11</f>
        <v>26776</v>
      </c>
      <c r="H11" s="325"/>
      <c r="I11" s="325"/>
      <c r="J11" s="326">
        <f>G11+H11-I11</f>
        <v>26776</v>
      </c>
      <c r="K11" s="325">
        <v>0</v>
      </c>
      <c r="L11" s="325"/>
      <c r="M11" s="325"/>
      <c r="N11" s="326">
        <f>K11+L11-M11</f>
        <v>0</v>
      </c>
      <c r="O11" s="325"/>
      <c r="P11" s="325"/>
      <c r="Q11" s="326">
        <f aca="true" t="shared" si="0" ref="Q11:Q28">N11+O11-P11</f>
        <v>0</v>
      </c>
      <c r="R11" s="337">
        <f aca="true" t="shared" si="1" ref="R11:R28">J11-Q11</f>
        <v>26776</v>
      </c>
    </row>
    <row r="12" spans="1:18" ht="15.75">
      <c r="A12" s="336" t="s">
        <v>524</v>
      </c>
      <c r="B12" s="318" t="s">
        <v>525</v>
      </c>
      <c r="C12" s="152" t="s">
        <v>526</v>
      </c>
      <c r="D12" s="325">
        <v>289833</v>
      </c>
      <c r="E12" s="325">
        <v>17107</v>
      </c>
      <c r="F12" s="325"/>
      <c r="G12" s="326">
        <f aca="true" t="shared" si="2" ref="G12:G42">D12+E12-F12</f>
        <v>306940</v>
      </c>
      <c r="H12" s="325"/>
      <c r="I12" s="325"/>
      <c r="J12" s="326">
        <f aca="true" t="shared" si="3" ref="J12:J42">G12+H12-I12</f>
        <v>306940</v>
      </c>
      <c r="K12" s="325">
        <v>7822</v>
      </c>
      <c r="L12" s="325">
        <v>6586</v>
      </c>
      <c r="M12" s="325"/>
      <c r="N12" s="326">
        <f aca="true" t="shared" si="4" ref="N12:N42">K12+L12-M12</f>
        <v>14408</v>
      </c>
      <c r="O12" s="325"/>
      <c r="P12" s="325"/>
      <c r="Q12" s="326">
        <f t="shared" si="0"/>
        <v>14408</v>
      </c>
      <c r="R12" s="337">
        <f t="shared" si="1"/>
        <v>292532</v>
      </c>
    </row>
    <row r="13" spans="1:18" ht="15.75">
      <c r="A13" s="336" t="s">
        <v>527</v>
      </c>
      <c r="B13" s="318" t="s">
        <v>528</v>
      </c>
      <c r="C13" s="152" t="s">
        <v>529</v>
      </c>
      <c r="D13" s="325">
        <v>0</v>
      </c>
      <c r="E13" s="325"/>
      <c r="F13" s="325"/>
      <c r="G13" s="326">
        <f t="shared" si="2"/>
        <v>0</v>
      </c>
      <c r="H13" s="325"/>
      <c r="I13" s="325"/>
      <c r="J13" s="326">
        <f t="shared" si="3"/>
        <v>0</v>
      </c>
      <c r="K13" s="325">
        <v>0</v>
      </c>
      <c r="L13" s="325"/>
      <c r="M13" s="325"/>
      <c r="N13" s="326">
        <f t="shared" si="4"/>
        <v>0</v>
      </c>
      <c r="O13" s="325"/>
      <c r="P13" s="325"/>
      <c r="Q13" s="326">
        <f t="shared" si="0"/>
        <v>0</v>
      </c>
      <c r="R13" s="337">
        <f t="shared" si="1"/>
        <v>0</v>
      </c>
    </row>
    <row r="14" spans="1:18" ht="15.75">
      <c r="A14" s="336" t="s">
        <v>530</v>
      </c>
      <c r="B14" s="318" t="s">
        <v>531</v>
      </c>
      <c r="C14" s="152" t="s">
        <v>532</v>
      </c>
      <c r="D14" s="325">
        <v>130661</v>
      </c>
      <c r="E14" s="325">
        <v>5994</v>
      </c>
      <c r="F14" s="325">
        <v>419</v>
      </c>
      <c r="G14" s="326">
        <f t="shared" si="2"/>
        <v>136236</v>
      </c>
      <c r="H14" s="325"/>
      <c r="I14" s="325"/>
      <c r="J14" s="326">
        <f t="shared" si="3"/>
        <v>136236</v>
      </c>
      <c r="K14" s="325">
        <v>90254</v>
      </c>
      <c r="L14" s="325">
        <v>5494</v>
      </c>
      <c r="M14" s="325">
        <v>419</v>
      </c>
      <c r="N14" s="326">
        <f t="shared" si="4"/>
        <v>95329</v>
      </c>
      <c r="O14" s="325"/>
      <c r="P14" s="325"/>
      <c r="Q14" s="326">
        <f t="shared" si="0"/>
        <v>95329</v>
      </c>
      <c r="R14" s="337">
        <f t="shared" si="1"/>
        <v>40907</v>
      </c>
    </row>
    <row r="15" spans="1:18" ht="15.75">
      <c r="A15" s="336" t="s">
        <v>533</v>
      </c>
      <c r="B15" s="318" t="s">
        <v>534</v>
      </c>
      <c r="C15" s="152" t="s">
        <v>535</v>
      </c>
      <c r="D15" s="325">
        <v>8832</v>
      </c>
      <c r="E15" s="325">
        <v>95</v>
      </c>
      <c r="F15" s="325">
        <v>453</v>
      </c>
      <c r="G15" s="326">
        <f t="shared" si="2"/>
        <v>8474</v>
      </c>
      <c r="H15" s="325"/>
      <c r="I15" s="325"/>
      <c r="J15" s="326">
        <f t="shared" si="3"/>
        <v>8474</v>
      </c>
      <c r="K15" s="325">
        <v>4906</v>
      </c>
      <c r="L15" s="325">
        <v>706</v>
      </c>
      <c r="M15" s="325">
        <v>453</v>
      </c>
      <c r="N15" s="326">
        <f t="shared" si="4"/>
        <v>5159</v>
      </c>
      <c r="O15" s="325"/>
      <c r="P15" s="325"/>
      <c r="Q15" s="326">
        <f t="shared" si="0"/>
        <v>5159</v>
      </c>
      <c r="R15" s="337">
        <f t="shared" si="1"/>
        <v>3315</v>
      </c>
    </row>
    <row r="16" spans="1:18" ht="15.75">
      <c r="A16" s="358" t="s">
        <v>838</v>
      </c>
      <c r="B16" s="318" t="s">
        <v>536</v>
      </c>
      <c r="C16" s="152" t="s">
        <v>537</v>
      </c>
      <c r="D16" s="325">
        <v>44393</v>
      </c>
      <c r="E16" s="325">
        <v>5442</v>
      </c>
      <c r="F16" s="325">
        <v>356</v>
      </c>
      <c r="G16" s="326">
        <f t="shared" si="2"/>
        <v>49479</v>
      </c>
      <c r="H16" s="325"/>
      <c r="I16" s="325"/>
      <c r="J16" s="326">
        <f t="shared" si="3"/>
        <v>49479</v>
      </c>
      <c r="K16" s="325">
        <v>39750</v>
      </c>
      <c r="L16" s="325">
        <v>3115</v>
      </c>
      <c r="M16" s="325">
        <v>356</v>
      </c>
      <c r="N16" s="326">
        <f t="shared" si="4"/>
        <v>42509</v>
      </c>
      <c r="O16" s="325"/>
      <c r="P16" s="325"/>
      <c r="Q16" s="326">
        <f t="shared" si="0"/>
        <v>42509</v>
      </c>
      <c r="R16" s="337">
        <f t="shared" si="1"/>
        <v>6970</v>
      </c>
    </row>
    <row r="17" spans="1:18" s="154" customFormat="1" ht="31.5">
      <c r="A17" s="336" t="s">
        <v>538</v>
      </c>
      <c r="B17" s="155" t="s">
        <v>539</v>
      </c>
      <c r="C17" s="153" t="s">
        <v>540</v>
      </c>
      <c r="D17" s="325">
        <f>18919+1149</f>
        <v>20068</v>
      </c>
      <c r="E17" s="325">
        <f>16310-1021</f>
        <v>15289</v>
      </c>
      <c r="F17" s="325">
        <v>27793</v>
      </c>
      <c r="G17" s="326">
        <f t="shared" si="2"/>
        <v>7564</v>
      </c>
      <c r="H17" s="325"/>
      <c r="I17" s="325"/>
      <c r="J17" s="326">
        <f t="shared" si="3"/>
        <v>7564</v>
      </c>
      <c r="K17" s="325">
        <v>0</v>
      </c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7564</v>
      </c>
    </row>
    <row r="18" spans="1:18" ht="15.75">
      <c r="A18" s="336" t="s">
        <v>541</v>
      </c>
      <c r="B18" s="155" t="s">
        <v>542</v>
      </c>
      <c r="C18" s="152" t="s">
        <v>543</v>
      </c>
      <c r="D18" s="325">
        <v>627</v>
      </c>
      <c r="E18" s="325"/>
      <c r="F18" s="325"/>
      <c r="G18" s="326">
        <f t="shared" si="2"/>
        <v>627</v>
      </c>
      <c r="H18" s="325"/>
      <c r="I18" s="325"/>
      <c r="J18" s="326">
        <f t="shared" si="3"/>
        <v>627</v>
      </c>
      <c r="K18" s="325">
        <v>148</v>
      </c>
      <c r="L18" s="325">
        <v>25</v>
      </c>
      <c r="M18" s="325"/>
      <c r="N18" s="326">
        <f t="shared" si="4"/>
        <v>173</v>
      </c>
      <c r="O18" s="325"/>
      <c r="P18" s="325"/>
      <c r="Q18" s="326">
        <f t="shared" si="0"/>
        <v>173</v>
      </c>
      <c r="R18" s="337">
        <f t="shared" si="1"/>
        <v>454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521183</v>
      </c>
      <c r="E19" s="327">
        <f>SUM(E11:E18)</f>
        <v>43934</v>
      </c>
      <c r="F19" s="327">
        <f>SUM(F11:F18)</f>
        <v>29021</v>
      </c>
      <c r="G19" s="326">
        <f t="shared" si="2"/>
        <v>536096</v>
      </c>
      <c r="H19" s="327">
        <f>SUM(H11:H18)</f>
        <v>0</v>
      </c>
      <c r="I19" s="327">
        <f>SUM(I11:I18)</f>
        <v>0</v>
      </c>
      <c r="J19" s="326">
        <f t="shared" si="3"/>
        <v>536096</v>
      </c>
      <c r="K19" s="327">
        <f>SUM(K11:K18)</f>
        <v>142880</v>
      </c>
      <c r="L19" s="327">
        <f>SUM(L11:L18)</f>
        <v>15926</v>
      </c>
      <c r="M19" s="327">
        <f>SUM(M11:M18)</f>
        <v>1228</v>
      </c>
      <c r="N19" s="326">
        <f t="shared" si="4"/>
        <v>157578</v>
      </c>
      <c r="O19" s="327">
        <f>SUM(O11:O18)</f>
        <v>0</v>
      </c>
      <c r="P19" s="327">
        <f>SUM(P11:P18)</f>
        <v>0</v>
      </c>
      <c r="Q19" s="326">
        <f t="shared" si="0"/>
        <v>157578</v>
      </c>
      <c r="R19" s="337">
        <f t="shared" si="1"/>
        <v>378518</v>
      </c>
    </row>
    <row r="20" spans="1:18" ht="15.75">
      <c r="A20" s="338" t="s">
        <v>840</v>
      </c>
      <c r="B20" s="320" t="s">
        <v>546</v>
      </c>
      <c r="C20" s="156" t="s">
        <v>547</v>
      </c>
      <c r="D20" s="325">
        <v>36205</v>
      </c>
      <c r="E20" s="325">
        <v>133</v>
      </c>
      <c r="F20" s="325">
        <v>68</v>
      </c>
      <c r="G20" s="326">
        <f t="shared" si="2"/>
        <v>36270</v>
      </c>
      <c r="H20" s="325">
        <v>6011</v>
      </c>
      <c r="I20" s="325">
        <v>996</v>
      </c>
      <c r="J20" s="326">
        <f t="shared" si="3"/>
        <v>41285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41285</v>
      </c>
    </row>
    <row r="21" spans="1:18" ht="15.75">
      <c r="A21" s="338"/>
      <c r="B21" s="320"/>
      <c r="C21" s="156"/>
      <c r="D21" s="325"/>
      <c r="E21" s="325"/>
      <c r="F21" s="325"/>
      <c r="G21" s="326"/>
      <c r="H21" s="325"/>
      <c r="I21" s="325"/>
      <c r="J21" s="326"/>
      <c r="K21" s="325"/>
      <c r="L21" s="325"/>
      <c r="M21" s="325"/>
      <c r="N21" s="326"/>
      <c r="O21" s="325"/>
      <c r="P21" s="325"/>
      <c r="Q21" s="326"/>
      <c r="R21" s="337"/>
    </row>
    <row r="22" spans="1:18" ht="15.75">
      <c r="A22" s="335" t="s">
        <v>829</v>
      </c>
      <c r="B22" s="320" t="s">
        <v>548</v>
      </c>
      <c r="C22" s="156" t="s">
        <v>549</v>
      </c>
      <c r="D22" s="325"/>
      <c r="E22" s="325"/>
      <c r="F22" s="325"/>
      <c r="G22" s="326">
        <f t="shared" si="2"/>
        <v>0</v>
      </c>
      <c r="H22" s="325"/>
      <c r="I22" s="325"/>
      <c r="J22" s="326">
        <f t="shared" si="3"/>
        <v>0</v>
      </c>
      <c r="K22" s="325"/>
      <c r="L22" s="325"/>
      <c r="M22" s="325"/>
      <c r="N22" s="326">
        <f t="shared" si="4"/>
        <v>0</v>
      </c>
      <c r="O22" s="325"/>
      <c r="P22" s="325"/>
      <c r="Q22" s="326">
        <f t="shared" si="0"/>
        <v>0</v>
      </c>
      <c r="R22" s="337">
        <f t="shared" si="1"/>
        <v>0</v>
      </c>
    </row>
    <row r="23" spans="1:18" ht="15.75">
      <c r="A23" s="335" t="s">
        <v>550</v>
      </c>
      <c r="B23" s="317" t="s">
        <v>551</v>
      </c>
      <c r="C23" s="152"/>
      <c r="D23" s="328"/>
      <c r="E23" s="328"/>
      <c r="F23" s="328"/>
      <c r="G23" s="326">
        <f t="shared" si="2"/>
        <v>0</v>
      </c>
      <c r="H23" s="328"/>
      <c r="I23" s="328"/>
      <c r="J23" s="326">
        <f t="shared" si="3"/>
        <v>0</v>
      </c>
      <c r="K23" s="328"/>
      <c r="L23" s="328"/>
      <c r="M23" s="328"/>
      <c r="N23" s="326">
        <f t="shared" si="4"/>
        <v>0</v>
      </c>
      <c r="O23" s="328"/>
      <c r="P23" s="328"/>
      <c r="Q23" s="326">
        <f t="shared" si="0"/>
        <v>0</v>
      </c>
      <c r="R23" s="337">
        <f t="shared" si="1"/>
        <v>0</v>
      </c>
    </row>
    <row r="24" spans="1:18" ht="15.75">
      <c r="A24" s="336" t="s">
        <v>521</v>
      </c>
      <c r="B24" s="318" t="s">
        <v>552</v>
      </c>
      <c r="C24" s="152" t="s">
        <v>553</v>
      </c>
      <c r="D24" s="325"/>
      <c r="E24" s="325"/>
      <c r="F24" s="325"/>
      <c r="G24" s="326">
        <f t="shared" si="2"/>
        <v>0</v>
      </c>
      <c r="H24" s="325"/>
      <c r="I24" s="325"/>
      <c r="J24" s="326">
        <f t="shared" si="3"/>
        <v>0</v>
      </c>
      <c r="K24" s="325"/>
      <c r="L24" s="325"/>
      <c r="M24" s="325"/>
      <c r="N24" s="326">
        <f t="shared" si="4"/>
        <v>0</v>
      </c>
      <c r="O24" s="325"/>
      <c r="P24" s="325"/>
      <c r="Q24" s="326">
        <f t="shared" si="0"/>
        <v>0</v>
      </c>
      <c r="R24" s="337">
        <f t="shared" si="1"/>
        <v>0</v>
      </c>
    </row>
    <row r="25" spans="1:18" ht="15.75">
      <c r="A25" s="336" t="s">
        <v>524</v>
      </c>
      <c r="B25" s="318" t="s">
        <v>554</v>
      </c>
      <c r="C25" s="152" t="s">
        <v>555</v>
      </c>
      <c r="D25" s="325">
        <v>2184</v>
      </c>
      <c r="E25" s="325">
        <v>45</v>
      </c>
      <c r="F25" s="325">
        <v>12</v>
      </c>
      <c r="G25" s="326">
        <f t="shared" si="2"/>
        <v>2217</v>
      </c>
      <c r="H25" s="325"/>
      <c r="I25" s="325"/>
      <c r="J25" s="326">
        <f t="shared" si="3"/>
        <v>2217</v>
      </c>
      <c r="K25" s="325">
        <v>2057</v>
      </c>
      <c r="L25" s="325">
        <v>50</v>
      </c>
      <c r="M25" s="325">
        <v>12</v>
      </c>
      <c r="N25" s="326">
        <f t="shared" si="4"/>
        <v>2095</v>
      </c>
      <c r="O25" s="325"/>
      <c r="P25" s="325"/>
      <c r="Q25" s="326">
        <f t="shared" si="0"/>
        <v>2095</v>
      </c>
      <c r="R25" s="337">
        <f t="shared" si="1"/>
        <v>122</v>
      </c>
    </row>
    <row r="26" spans="1:18" ht="15.75">
      <c r="A26" s="339" t="s">
        <v>527</v>
      </c>
      <c r="B26" s="155" t="s">
        <v>556</v>
      </c>
      <c r="C26" s="152" t="s">
        <v>557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.75">
      <c r="A27" s="336" t="s">
        <v>530</v>
      </c>
      <c r="B27" s="157" t="s">
        <v>542</v>
      </c>
      <c r="C27" s="152" t="s">
        <v>558</v>
      </c>
      <c r="D27" s="325">
        <v>1217</v>
      </c>
      <c r="E27" s="325">
        <v>57</v>
      </c>
      <c r="F27" s="325"/>
      <c r="G27" s="326">
        <f t="shared" si="2"/>
        <v>1274</v>
      </c>
      <c r="H27" s="325"/>
      <c r="I27" s="325"/>
      <c r="J27" s="326">
        <f t="shared" si="3"/>
        <v>1274</v>
      </c>
      <c r="K27" s="325">
        <v>1102</v>
      </c>
      <c r="L27" s="325">
        <v>78</v>
      </c>
      <c r="M27" s="325"/>
      <c r="N27" s="326">
        <f t="shared" si="4"/>
        <v>1180</v>
      </c>
      <c r="O27" s="325"/>
      <c r="P27" s="325"/>
      <c r="Q27" s="326">
        <f t="shared" si="0"/>
        <v>1180</v>
      </c>
      <c r="R27" s="337">
        <f t="shared" si="1"/>
        <v>94</v>
      </c>
    </row>
    <row r="28" spans="1:18" ht="15.75">
      <c r="A28" s="336"/>
      <c r="B28" s="319" t="s">
        <v>559</v>
      </c>
      <c r="C28" s="158" t="s">
        <v>560</v>
      </c>
      <c r="D28" s="329">
        <f>SUM(D24:D27)</f>
        <v>3401</v>
      </c>
      <c r="E28" s="329">
        <f aca="true" t="shared" si="5" ref="E28:P28">SUM(E24:E27)</f>
        <v>102</v>
      </c>
      <c r="F28" s="329">
        <f t="shared" si="5"/>
        <v>12</v>
      </c>
      <c r="G28" s="330">
        <f t="shared" si="2"/>
        <v>3491</v>
      </c>
      <c r="H28" s="329">
        <f t="shared" si="5"/>
        <v>0</v>
      </c>
      <c r="I28" s="329">
        <f t="shared" si="5"/>
        <v>0</v>
      </c>
      <c r="J28" s="330">
        <f t="shared" si="3"/>
        <v>3491</v>
      </c>
      <c r="K28" s="329">
        <f t="shared" si="5"/>
        <v>3159</v>
      </c>
      <c r="L28" s="329">
        <f t="shared" si="5"/>
        <v>128</v>
      </c>
      <c r="M28" s="329">
        <f t="shared" si="5"/>
        <v>12</v>
      </c>
      <c r="N28" s="330">
        <f t="shared" si="4"/>
        <v>3275</v>
      </c>
      <c r="O28" s="329">
        <f t="shared" si="5"/>
        <v>0</v>
      </c>
      <c r="P28" s="329">
        <f t="shared" si="5"/>
        <v>0</v>
      </c>
      <c r="Q28" s="330">
        <f t="shared" si="0"/>
        <v>3275</v>
      </c>
      <c r="R28" s="340">
        <f t="shared" si="1"/>
        <v>216</v>
      </c>
    </row>
    <row r="29" spans="1:18" ht="15.75">
      <c r="A29" s="335" t="s">
        <v>831</v>
      </c>
      <c r="B29" s="322" t="s">
        <v>827</v>
      </c>
      <c r="C29" s="159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41"/>
    </row>
    <row r="30" spans="1:18" ht="15.75">
      <c r="A30" s="336" t="s">
        <v>521</v>
      </c>
      <c r="B30" s="323" t="s">
        <v>561</v>
      </c>
      <c r="C30" s="160" t="s">
        <v>562</v>
      </c>
      <c r="D30" s="332">
        <f>SUM(D31:D34)</f>
        <v>124364</v>
      </c>
      <c r="E30" s="332">
        <f aca="true" t="shared" si="6" ref="E30:P30">SUM(E31:E34)</f>
        <v>0</v>
      </c>
      <c r="F30" s="332">
        <f t="shared" si="6"/>
        <v>0</v>
      </c>
      <c r="G30" s="333">
        <f t="shared" si="2"/>
        <v>124364</v>
      </c>
      <c r="H30" s="332">
        <f t="shared" si="6"/>
        <v>0</v>
      </c>
      <c r="I30" s="332">
        <f t="shared" si="6"/>
        <v>0</v>
      </c>
      <c r="J30" s="333">
        <f t="shared" si="3"/>
        <v>124364</v>
      </c>
      <c r="K30" s="332">
        <f t="shared" si="6"/>
        <v>0</v>
      </c>
      <c r="L30" s="332">
        <f t="shared" si="6"/>
        <v>0</v>
      </c>
      <c r="M30" s="332">
        <f t="shared" si="6"/>
        <v>0</v>
      </c>
      <c r="N30" s="333">
        <f t="shared" si="4"/>
        <v>0</v>
      </c>
      <c r="O30" s="332">
        <f t="shared" si="6"/>
        <v>0</v>
      </c>
      <c r="P30" s="332">
        <f t="shared" si="6"/>
        <v>0</v>
      </c>
      <c r="Q30" s="333">
        <f>N30+O30-P30</f>
        <v>0</v>
      </c>
      <c r="R30" s="342">
        <f>J30-Q30</f>
        <v>124364</v>
      </c>
    </row>
    <row r="31" spans="1:18" ht="15.75">
      <c r="A31" s="336"/>
      <c r="B31" s="318" t="s">
        <v>108</v>
      </c>
      <c r="C31" s="152" t="s">
        <v>563</v>
      </c>
      <c r="D31" s="325">
        <v>124118</v>
      </c>
      <c r="E31" s="325"/>
      <c r="F31" s="325"/>
      <c r="G31" s="326">
        <f t="shared" si="2"/>
        <v>124118</v>
      </c>
      <c r="H31" s="325"/>
      <c r="I31" s="325"/>
      <c r="J31" s="326">
        <f t="shared" si="3"/>
        <v>124118</v>
      </c>
      <c r="K31" s="325"/>
      <c r="L31" s="325"/>
      <c r="M31" s="325"/>
      <c r="N31" s="326">
        <f t="shared" si="4"/>
        <v>0</v>
      </c>
      <c r="O31" s="325"/>
      <c r="P31" s="325"/>
      <c r="Q31" s="326">
        <f aca="true" t="shared" si="7" ref="Q31:Q42">N31+O31-P31</f>
        <v>0</v>
      </c>
      <c r="R31" s="337">
        <f aca="true" t="shared" si="8" ref="R31:R42">J31-Q31</f>
        <v>124118</v>
      </c>
    </row>
    <row r="32" spans="1:18" ht="15.75">
      <c r="A32" s="336"/>
      <c r="B32" s="318" t="s">
        <v>110</v>
      </c>
      <c r="C32" s="152" t="s">
        <v>564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.75">
      <c r="A33" s="336"/>
      <c r="B33" s="318" t="s">
        <v>113</v>
      </c>
      <c r="C33" s="152" t="s">
        <v>565</v>
      </c>
      <c r="D33" s="325">
        <v>233</v>
      </c>
      <c r="E33" s="325"/>
      <c r="F33" s="325"/>
      <c r="G33" s="326">
        <f t="shared" si="2"/>
        <v>233</v>
      </c>
      <c r="H33" s="325"/>
      <c r="I33" s="325"/>
      <c r="J33" s="326">
        <f t="shared" si="3"/>
        <v>233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233</v>
      </c>
    </row>
    <row r="34" spans="1:18" ht="15.75">
      <c r="A34" s="336"/>
      <c r="B34" s="318" t="s">
        <v>115</v>
      </c>
      <c r="C34" s="152" t="s">
        <v>566</v>
      </c>
      <c r="D34" s="325">
        <v>13</v>
      </c>
      <c r="E34" s="325"/>
      <c r="F34" s="325"/>
      <c r="G34" s="326">
        <f t="shared" si="2"/>
        <v>13</v>
      </c>
      <c r="H34" s="325"/>
      <c r="I34" s="325"/>
      <c r="J34" s="326">
        <f t="shared" si="3"/>
        <v>13</v>
      </c>
      <c r="K34" s="325"/>
      <c r="L34" s="325"/>
      <c r="M34" s="325"/>
      <c r="N34" s="326">
        <f t="shared" si="4"/>
        <v>0</v>
      </c>
      <c r="O34" s="325"/>
      <c r="P34" s="325"/>
      <c r="Q34" s="326">
        <f t="shared" si="7"/>
        <v>0</v>
      </c>
      <c r="R34" s="337">
        <f t="shared" si="8"/>
        <v>13</v>
      </c>
    </row>
    <row r="35" spans="1:18" ht="15.75">
      <c r="A35" s="336" t="s">
        <v>524</v>
      </c>
      <c r="B35" s="323" t="s">
        <v>567</v>
      </c>
      <c r="C35" s="152" t="s">
        <v>568</v>
      </c>
      <c r="D35" s="321">
        <f>SUM(D36:D39)</f>
        <v>0</v>
      </c>
      <c r="E35" s="321">
        <f aca="true" t="shared" si="9" ref="E35:P35">SUM(E36:E39)</f>
        <v>0</v>
      </c>
      <c r="F35" s="321">
        <f t="shared" si="9"/>
        <v>0</v>
      </c>
      <c r="G35" s="326">
        <f t="shared" si="2"/>
        <v>0</v>
      </c>
      <c r="H35" s="321">
        <f t="shared" si="9"/>
        <v>0</v>
      </c>
      <c r="I35" s="321">
        <f t="shared" si="9"/>
        <v>0</v>
      </c>
      <c r="J35" s="326">
        <f t="shared" si="3"/>
        <v>0</v>
      </c>
      <c r="K35" s="321">
        <f t="shared" si="9"/>
        <v>0</v>
      </c>
      <c r="L35" s="321">
        <f t="shared" si="9"/>
        <v>0</v>
      </c>
      <c r="M35" s="321">
        <f t="shared" si="9"/>
        <v>0</v>
      </c>
      <c r="N35" s="326">
        <f t="shared" si="4"/>
        <v>0</v>
      </c>
      <c r="O35" s="321">
        <f t="shared" si="9"/>
        <v>0</v>
      </c>
      <c r="P35" s="321">
        <f t="shared" si="9"/>
        <v>0</v>
      </c>
      <c r="Q35" s="326">
        <f t="shared" si="7"/>
        <v>0</v>
      </c>
      <c r="R35" s="337">
        <f t="shared" si="8"/>
        <v>0</v>
      </c>
    </row>
    <row r="36" spans="1:18" ht="15.75">
      <c r="A36" s="336"/>
      <c r="B36" s="318" t="s">
        <v>121</v>
      </c>
      <c r="C36" s="152" t="s">
        <v>569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.75">
      <c r="A37" s="336"/>
      <c r="B37" s="318" t="s">
        <v>570</v>
      </c>
      <c r="C37" s="152" t="s">
        <v>571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.75">
      <c r="A38" s="336"/>
      <c r="B38" s="318" t="s">
        <v>572</v>
      </c>
      <c r="C38" s="152" t="s">
        <v>573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.75">
      <c r="A39" s="336"/>
      <c r="B39" s="318" t="s">
        <v>574</v>
      </c>
      <c r="C39" s="152" t="s">
        <v>575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.75">
      <c r="A40" s="336" t="s">
        <v>527</v>
      </c>
      <c r="B40" s="318" t="s">
        <v>542</v>
      </c>
      <c r="C40" s="152" t="s">
        <v>576</v>
      </c>
      <c r="D40" s="325">
        <v>36618</v>
      </c>
      <c r="E40" s="325"/>
      <c r="F40" s="325"/>
      <c r="G40" s="326">
        <f t="shared" si="2"/>
        <v>36618</v>
      </c>
      <c r="H40" s="325"/>
      <c r="I40" s="325"/>
      <c r="J40" s="326">
        <f t="shared" si="3"/>
        <v>36618</v>
      </c>
      <c r="K40" s="325"/>
      <c r="L40" s="325"/>
      <c r="M40" s="325"/>
      <c r="N40" s="326">
        <f t="shared" si="4"/>
        <v>0</v>
      </c>
      <c r="O40" s="325"/>
      <c r="P40" s="325"/>
      <c r="Q40" s="326">
        <f t="shared" si="7"/>
        <v>0</v>
      </c>
      <c r="R40" s="337">
        <f t="shared" si="8"/>
        <v>36618</v>
      </c>
    </row>
    <row r="41" spans="1:18" ht="15.75">
      <c r="A41" s="336"/>
      <c r="B41" s="319" t="s">
        <v>577</v>
      </c>
      <c r="C41" s="156" t="s">
        <v>578</v>
      </c>
      <c r="D41" s="327">
        <f>D30+D35+D40</f>
        <v>160982</v>
      </c>
      <c r="E41" s="327">
        <f aca="true" t="shared" si="10" ref="E41:P41">E30+E35+E40</f>
        <v>0</v>
      </c>
      <c r="F41" s="327">
        <f t="shared" si="10"/>
        <v>0</v>
      </c>
      <c r="G41" s="326">
        <f t="shared" si="2"/>
        <v>160982</v>
      </c>
      <c r="H41" s="327">
        <f t="shared" si="10"/>
        <v>0</v>
      </c>
      <c r="I41" s="327">
        <f t="shared" si="10"/>
        <v>0</v>
      </c>
      <c r="J41" s="326">
        <f t="shared" si="3"/>
        <v>160982</v>
      </c>
      <c r="K41" s="327">
        <f t="shared" si="10"/>
        <v>0</v>
      </c>
      <c r="L41" s="327">
        <f t="shared" si="10"/>
        <v>0</v>
      </c>
      <c r="M41" s="327">
        <f t="shared" si="10"/>
        <v>0</v>
      </c>
      <c r="N41" s="326">
        <f t="shared" si="4"/>
        <v>0</v>
      </c>
      <c r="O41" s="327">
        <f t="shared" si="10"/>
        <v>0</v>
      </c>
      <c r="P41" s="327">
        <f t="shared" si="10"/>
        <v>0</v>
      </c>
      <c r="Q41" s="326">
        <f t="shared" si="7"/>
        <v>0</v>
      </c>
      <c r="R41" s="337">
        <f t="shared" si="8"/>
        <v>160982</v>
      </c>
    </row>
    <row r="42" spans="1:18" ht="15.75">
      <c r="A42" s="338" t="s">
        <v>579</v>
      </c>
      <c r="B42" s="324" t="s">
        <v>580</v>
      </c>
      <c r="C42" s="156" t="s">
        <v>581</v>
      </c>
      <c r="D42" s="325"/>
      <c r="E42" s="325"/>
      <c r="F42" s="325"/>
      <c r="G42" s="326">
        <f t="shared" si="2"/>
        <v>0</v>
      </c>
      <c r="H42" s="325"/>
      <c r="I42" s="325"/>
      <c r="J42" s="326">
        <f t="shared" si="3"/>
        <v>0</v>
      </c>
      <c r="K42" s="325"/>
      <c r="L42" s="325"/>
      <c r="M42" s="325"/>
      <c r="N42" s="326">
        <f t="shared" si="4"/>
        <v>0</v>
      </c>
      <c r="O42" s="325"/>
      <c r="P42" s="325"/>
      <c r="Q42" s="326">
        <f t="shared" si="7"/>
        <v>0</v>
      </c>
      <c r="R42" s="337">
        <f t="shared" si="8"/>
        <v>0</v>
      </c>
    </row>
    <row r="43" spans="1:18" ht="16.5" thickBot="1">
      <c r="A43" s="343"/>
      <c r="B43" s="344" t="s">
        <v>582</v>
      </c>
      <c r="C43" s="345" t="s">
        <v>583</v>
      </c>
      <c r="D43" s="346">
        <f>D19+D20+D22+D28+D41+D42</f>
        <v>721771</v>
      </c>
      <c r="E43" s="346">
        <f>E19+E20+E22+E28+E41+E42</f>
        <v>44169</v>
      </c>
      <c r="F43" s="346">
        <f aca="true" t="shared" si="11" ref="F43:R43">F19+F20+F22+F28+F41+F42</f>
        <v>29101</v>
      </c>
      <c r="G43" s="346">
        <f t="shared" si="11"/>
        <v>736839</v>
      </c>
      <c r="H43" s="346">
        <f t="shared" si="11"/>
        <v>6011</v>
      </c>
      <c r="I43" s="346">
        <f t="shared" si="11"/>
        <v>996</v>
      </c>
      <c r="J43" s="346">
        <f t="shared" si="11"/>
        <v>741854</v>
      </c>
      <c r="K43" s="346">
        <f t="shared" si="11"/>
        <v>146039</v>
      </c>
      <c r="L43" s="346">
        <f t="shared" si="11"/>
        <v>16054</v>
      </c>
      <c r="M43" s="346">
        <f t="shared" si="11"/>
        <v>1240</v>
      </c>
      <c r="N43" s="346">
        <f t="shared" si="11"/>
        <v>160853</v>
      </c>
      <c r="O43" s="346">
        <f t="shared" si="11"/>
        <v>0</v>
      </c>
      <c r="P43" s="346">
        <f t="shared" si="11"/>
        <v>0</v>
      </c>
      <c r="Q43" s="346">
        <f t="shared" si="11"/>
        <v>160853</v>
      </c>
      <c r="R43" s="347">
        <f t="shared" si="11"/>
        <v>581001</v>
      </c>
    </row>
    <row r="44" spans="1:18" ht="15.75">
      <c r="A44" s="519"/>
      <c r="B44" s="519"/>
      <c r="C44" s="519"/>
      <c r="D44" s="520"/>
      <c r="E44" s="520"/>
      <c r="F44" s="520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</row>
    <row r="45" spans="1:18" ht="15.75">
      <c r="A45" s="519"/>
      <c r="B45" s="519" t="s">
        <v>584</v>
      </c>
      <c r="C45" s="519"/>
      <c r="D45" s="522"/>
      <c r="E45" s="522"/>
      <c r="F45" s="522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1:18" ht="15.75">
      <c r="A46" s="519"/>
      <c r="B46" s="689" t="s">
        <v>975</v>
      </c>
      <c r="C46" s="700">
        <f>pdeReportingDate</f>
        <v>45013</v>
      </c>
      <c r="D46" s="700"/>
      <c r="E46" s="700"/>
      <c r="F46" s="700"/>
      <c r="G46" s="700"/>
      <c r="H46" s="700"/>
      <c r="I46" s="700"/>
      <c r="J46" s="523"/>
      <c r="K46" s="523"/>
      <c r="L46" s="523"/>
      <c r="M46" s="523"/>
      <c r="N46" s="523"/>
      <c r="O46" s="523"/>
      <c r="P46" s="523"/>
      <c r="Q46" s="523"/>
      <c r="R46" s="523"/>
    </row>
    <row r="47" spans="2:9" ht="15.75">
      <c r="B47" s="689"/>
      <c r="C47" s="52"/>
      <c r="D47" s="52"/>
      <c r="E47" s="52"/>
      <c r="F47" s="52"/>
      <c r="G47" s="52"/>
      <c r="H47" s="52"/>
      <c r="I47" s="52"/>
    </row>
    <row r="48" spans="2:9" ht="15.75">
      <c r="B48" s="690" t="s">
        <v>8</v>
      </c>
      <c r="C48" s="701" t="str">
        <f>authorName</f>
        <v>Християн Христов Стоянов</v>
      </c>
      <c r="D48" s="701"/>
      <c r="E48" s="701"/>
      <c r="F48" s="701"/>
      <c r="G48" s="701"/>
      <c r="H48" s="701"/>
      <c r="I48" s="701"/>
    </row>
    <row r="49" spans="2:9" ht="15.75">
      <c r="B49" s="690"/>
      <c r="C49" s="80"/>
      <c r="D49" s="80"/>
      <c r="E49" s="80"/>
      <c r="F49" s="80"/>
      <c r="G49" s="80"/>
      <c r="H49" s="80"/>
      <c r="I49" s="80"/>
    </row>
    <row r="50" spans="2:9" ht="15.75">
      <c r="B50" s="690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1"/>
      <c r="C51" s="699" t="s">
        <v>977</v>
      </c>
      <c r="D51" s="699"/>
      <c r="E51" s="699"/>
      <c r="F51" s="699"/>
      <c r="G51" s="571"/>
      <c r="H51" s="45"/>
      <c r="I51" s="42"/>
    </row>
    <row r="52" spans="2:9" ht="15.75">
      <c r="B52" s="691"/>
      <c r="C52" s="699" t="s">
        <v>977</v>
      </c>
      <c r="D52" s="699"/>
      <c r="E52" s="699"/>
      <c r="F52" s="699"/>
      <c r="G52" s="571"/>
      <c r="H52" s="45"/>
      <c r="I52" s="42"/>
    </row>
    <row r="53" spans="2:9" ht="15.75">
      <c r="B53" s="691"/>
      <c r="C53" s="699" t="s">
        <v>977</v>
      </c>
      <c r="D53" s="699"/>
      <c r="E53" s="699"/>
      <c r="F53" s="699"/>
      <c r="G53" s="571"/>
      <c r="H53" s="45"/>
      <c r="I53" s="42"/>
    </row>
    <row r="54" spans="2:9" ht="15.75">
      <c r="B54" s="691"/>
      <c r="C54" s="699" t="s">
        <v>977</v>
      </c>
      <c r="D54" s="699"/>
      <c r="E54" s="699"/>
      <c r="F54" s="699"/>
      <c r="G54" s="571"/>
      <c r="H54" s="45"/>
      <c r="I54" s="42"/>
    </row>
    <row r="55" spans="2:9" ht="15.75">
      <c r="B55" s="691"/>
      <c r="C55" s="699"/>
      <c r="D55" s="699"/>
      <c r="E55" s="699"/>
      <c r="F55" s="699"/>
      <c r="G55" s="571"/>
      <c r="H55" s="45"/>
      <c r="I55" s="42"/>
    </row>
    <row r="56" spans="2:9" ht="15.75">
      <c r="B56" s="691"/>
      <c r="C56" s="699"/>
      <c r="D56" s="699"/>
      <c r="E56" s="699"/>
      <c r="F56" s="699"/>
      <c r="G56" s="571"/>
      <c r="H56" s="45"/>
      <c r="I56" s="42"/>
    </row>
    <row r="57" spans="2:9" ht="15.75">
      <c r="B57" s="691"/>
      <c r="C57" s="699"/>
      <c r="D57" s="699"/>
      <c r="E57" s="699"/>
      <c r="F57" s="699"/>
      <c r="G57" s="571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2" t="s">
        <v>588</v>
      </c>
      <c r="E8" s="363"/>
      <c r="F8" s="127"/>
    </row>
    <row r="9" spans="1:6" s="128" customFormat="1" ht="15.75">
      <c r="A9" s="730"/>
      <c r="B9" s="732"/>
      <c r="C9" s="728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36618</v>
      </c>
      <c r="D13" s="359">
        <f>SUM(D14:D16)</f>
        <v>0</v>
      </c>
      <c r="E13" s="366">
        <f>SUM(E14:E16)</f>
        <v>36618</v>
      </c>
      <c r="F13" s="133"/>
    </row>
    <row r="14" spans="1:6" ht="15.75">
      <c r="A14" s="367" t="s">
        <v>596</v>
      </c>
      <c r="B14" s="135" t="s">
        <v>597</v>
      </c>
      <c r="C14" s="365">
        <v>35199</v>
      </c>
      <c r="D14" s="365"/>
      <c r="E14" s="366">
        <f aca="true" t="shared" si="0" ref="E14:E44">C14-D14</f>
        <v>35199</v>
      </c>
      <c r="F14" s="133"/>
    </row>
    <row r="15" spans="1:6" ht="15.75">
      <c r="A15" s="367" t="s">
        <v>598</v>
      </c>
      <c r="B15" s="135" t="s">
        <v>599</v>
      </c>
      <c r="C15" s="365">
        <v>916</v>
      </c>
      <c r="D15" s="365"/>
      <c r="E15" s="366">
        <f t="shared" si="0"/>
        <v>916</v>
      </c>
      <c r="F15" s="133"/>
    </row>
    <row r="16" spans="1:6" ht="15.75">
      <c r="A16" s="367" t="s">
        <v>600</v>
      </c>
      <c r="B16" s="135" t="s">
        <v>601</v>
      </c>
      <c r="C16" s="365">
        <v>503</v>
      </c>
      <c r="D16" s="365"/>
      <c r="E16" s="366">
        <f t="shared" si="0"/>
        <v>503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/>
      <c r="D20" s="365"/>
      <c r="E20" s="366">
        <f t="shared" si="0"/>
        <v>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36618</v>
      </c>
      <c r="D21" s="437">
        <f>D13+D17+D18</f>
        <v>0</v>
      </c>
      <c r="E21" s="438">
        <f>E13+E17+E18</f>
        <v>36618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/>
      <c r="D23" s="440"/>
      <c r="E23" s="439">
        <f t="shared" si="0"/>
        <v>0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4543</v>
      </c>
      <c r="D26" s="359">
        <f>SUM(D27:D29)</f>
        <v>4543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>
        <v>2729</v>
      </c>
      <c r="D27" s="365">
        <v>2729</v>
      </c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>
        <v>1630</v>
      </c>
      <c r="D28" s="365">
        <v>1630</v>
      </c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v>184</v>
      </c>
      <c r="D29" s="365">
        <v>184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v>1061</v>
      </c>
      <c r="D30" s="365">
        <v>1061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>
        <v>684</v>
      </c>
      <c r="D31" s="365">
        <v>684</v>
      </c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>
        <v>32</v>
      </c>
      <c r="D33" s="365">
        <v>32</v>
      </c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76</v>
      </c>
      <c r="D35" s="359">
        <f>SUM(D36:D39)</f>
        <v>76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v>76</v>
      </c>
      <c r="D37" s="365">
        <v>76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273</v>
      </c>
      <c r="D40" s="359">
        <f>SUM(D41:D44)</f>
        <v>273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>
        <v>273</v>
      </c>
      <c r="D44" s="365">
        <v>273</v>
      </c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6669</v>
      </c>
      <c r="D45" s="435">
        <f>D26+D30+D31+D33+D32+D34+D35+D40</f>
        <v>6669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43287</v>
      </c>
      <c r="D46" s="441">
        <f>D45+D23+D21+D11</f>
        <v>6669</v>
      </c>
      <c r="E46" s="442">
        <f>E45+E23+E21+E11</f>
        <v>36618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2" t="s">
        <v>659</v>
      </c>
      <c r="E50" s="362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72487</v>
      </c>
      <c r="D58" s="138">
        <f>D59+D61</f>
        <v>0</v>
      </c>
      <c r="E58" s="136">
        <f t="shared" si="1"/>
        <v>72487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>
        <v>72487</v>
      </c>
      <c r="D59" s="197"/>
      <c r="E59" s="136">
        <f t="shared" si="1"/>
        <v>72487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v>355</v>
      </c>
      <c r="D66" s="197"/>
      <c r="E66" s="136">
        <f t="shared" si="1"/>
        <v>355</v>
      </c>
      <c r="F66" s="196"/>
    </row>
    <row r="67" spans="1:6" ht="15.7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72842</v>
      </c>
      <c r="D68" s="432">
        <f>D54+D58+D63+D64+D65+D66</f>
        <v>0</v>
      </c>
      <c r="E68" s="433">
        <f t="shared" si="1"/>
        <v>72842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>
        <v>16291</v>
      </c>
      <c r="D70" s="197"/>
      <c r="E70" s="136">
        <f t="shared" si="1"/>
        <v>16291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2782</v>
      </c>
      <c r="D73" s="137">
        <f>SUM(D74:D76)</f>
        <v>2782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>
        <v>1463</v>
      </c>
      <c r="D74" s="197">
        <v>1463</v>
      </c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v>1319</v>
      </c>
      <c r="D76" s="197">
        <v>1319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9366</v>
      </c>
      <c r="D77" s="138">
        <f>D78+D80</f>
        <v>9366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>
        <v>9366</v>
      </c>
      <c r="D78" s="197">
        <v>9366</v>
      </c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9</v>
      </c>
      <c r="D82" s="138">
        <f>SUM(D83:D86)</f>
        <v>9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>
        <v>9</v>
      </c>
      <c r="D86" s="197">
        <v>9</v>
      </c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6898</v>
      </c>
      <c r="D87" s="134">
        <f>SUM(D88:D92)+D96</f>
        <v>6898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v>4575</v>
      </c>
      <c r="D89" s="197">
        <v>4575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>
        <v>1178</v>
      </c>
      <c r="D90" s="197">
        <v>1178</v>
      </c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v>803</v>
      </c>
      <c r="D91" s="197">
        <v>803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119</v>
      </c>
      <c r="D92" s="138">
        <f>SUM(D93:D95)</f>
        <v>119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v>119</v>
      </c>
      <c r="D95" s="197">
        <v>119</v>
      </c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v>223</v>
      </c>
      <c r="D96" s="197">
        <v>223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809+667</f>
        <v>1476</v>
      </c>
      <c r="D97" s="197">
        <f>809+667</f>
        <v>1476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20531</v>
      </c>
      <c r="D98" s="430">
        <f>D87+D82+D77+D73+D97</f>
        <v>20531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109664</v>
      </c>
      <c r="D99" s="424">
        <f>D98+D70+D68</f>
        <v>20531</v>
      </c>
      <c r="E99" s="424">
        <f>E98+E70+E68</f>
        <v>89133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9" t="s">
        <v>975</v>
      </c>
      <c r="B111" s="700">
        <f>pdeReportingDate</f>
        <v>45013</v>
      </c>
      <c r="C111" s="700"/>
      <c r="D111" s="700"/>
      <c r="E111" s="700"/>
      <c r="F111" s="700"/>
      <c r="G111" s="52"/>
      <c r="H111" s="52"/>
    </row>
    <row r="112" spans="1:8" ht="15.75">
      <c r="A112" s="689"/>
      <c r="B112" s="700"/>
      <c r="C112" s="700"/>
      <c r="D112" s="700"/>
      <c r="E112" s="700"/>
      <c r="F112" s="700"/>
      <c r="G112" s="52"/>
      <c r="H112" s="52"/>
    </row>
    <row r="113" spans="1:8" ht="15.75">
      <c r="A113" s="690" t="s">
        <v>8</v>
      </c>
      <c r="B113" s="701" t="str">
        <f>authorName</f>
        <v>Християн Христов Стоянов</v>
      </c>
      <c r="C113" s="701"/>
      <c r="D113" s="701"/>
      <c r="E113" s="701"/>
      <c r="F113" s="701"/>
      <c r="G113" s="80"/>
      <c r="H113" s="80"/>
    </row>
    <row r="114" spans="1:8" ht="15.75">
      <c r="A114" s="690"/>
      <c r="B114" s="701"/>
      <c r="C114" s="701"/>
      <c r="D114" s="701"/>
      <c r="E114" s="701"/>
      <c r="F114" s="701"/>
      <c r="G114" s="80"/>
      <c r="H114" s="80"/>
    </row>
    <row r="115" spans="1:8" ht="15.75">
      <c r="A115" s="690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1"/>
      <c r="B116" s="699" t="s">
        <v>977</v>
      </c>
      <c r="C116" s="699"/>
      <c r="D116" s="699"/>
      <c r="E116" s="699"/>
      <c r="F116" s="699"/>
      <c r="G116" s="691"/>
      <c r="H116" s="691"/>
    </row>
    <row r="117" spans="1:8" ht="15.75" customHeight="1">
      <c r="A117" s="691"/>
      <c r="B117" s="699" t="s">
        <v>977</v>
      </c>
      <c r="C117" s="699"/>
      <c r="D117" s="699"/>
      <c r="E117" s="699"/>
      <c r="F117" s="699"/>
      <c r="G117" s="691"/>
      <c r="H117" s="691"/>
    </row>
    <row r="118" spans="1:8" ht="15.75" customHeight="1">
      <c r="A118" s="691"/>
      <c r="B118" s="699" t="s">
        <v>977</v>
      </c>
      <c r="C118" s="699"/>
      <c r="D118" s="699"/>
      <c r="E118" s="699"/>
      <c r="F118" s="699"/>
      <c r="G118" s="691"/>
      <c r="H118" s="691"/>
    </row>
    <row r="119" spans="1:8" ht="15.75" customHeight="1">
      <c r="A119" s="691"/>
      <c r="B119" s="699" t="s">
        <v>977</v>
      </c>
      <c r="C119" s="699"/>
      <c r="D119" s="699"/>
      <c r="E119" s="699"/>
      <c r="F119" s="699"/>
      <c r="G119" s="691"/>
      <c r="H119" s="691"/>
    </row>
    <row r="120" spans="1:8" ht="15.75">
      <c r="A120" s="691"/>
      <c r="B120" s="699"/>
      <c r="C120" s="699"/>
      <c r="D120" s="699"/>
      <c r="E120" s="699"/>
      <c r="F120" s="699"/>
      <c r="G120" s="691"/>
      <c r="H120" s="691"/>
    </row>
    <row r="121" spans="1:8" ht="15.75">
      <c r="A121" s="691"/>
      <c r="B121" s="699"/>
      <c r="C121" s="699"/>
      <c r="D121" s="699"/>
      <c r="E121" s="699"/>
      <c r="F121" s="699"/>
      <c r="G121" s="691"/>
      <c r="H121" s="691"/>
    </row>
    <row r="122" spans="1:8" ht="15.75">
      <c r="A122" s="691"/>
      <c r="B122" s="699"/>
      <c r="C122" s="699"/>
      <c r="D122" s="699"/>
      <c r="E122" s="699"/>
      <c r="F122" s="699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>
        <v>56773816</v>
      </c>
      <c r="D13" s="446"/>
      <c r="E13" s="446"/>
      <c r="F13" s="446">
        <v>124364</v>
      </c>
      <c r="G13" s="446"/>
      <c r="H13" s="446"/>
      <c r="I13" s="447">
        <f>F13+G13-H13</f>
        <v>124364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56773816</v>
      </c>
      <c r="D18" s="453">
        <f t="shared" si="1"/>
        <v>0</v>
      </c>
      <c r="E18" s="453">
        <f t="shared" si="1"/>
        <v>0</v>
      </c>
      <c r="F18" s="453">
        <f t="shared" si="1"/>
        <v>124364</v>
      </c>
      <c r="G18" s="453">
        <f t="shared" si="1"/>
        <v>0</v>
      </c>
      <c r="H18" s="453">
        <f t="shared" si="1"/>
        <v>0</v>
      </c>
      <c r="I18" s="454">
        <f t="shared" si="0"/>
        <v>124364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>
        <v>40384</v>
      </c>
      <c r="D21" s="446"/>
      <c r="E21" s="446"/>
      <c r="F21" s="446">
        <v>1975</v>
      </c>
      <c r="G21" s="446"/>
      <c r="H21" s="446"/>
      <c r="I21" s="447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40384</v>
      </c>
      <c r="D27" s="453">
        <f t="shared" si="2"/>
        <v>0</v>
      </c>
      <c r="E27" s="453">
        <f t="shared" si="2"/>
        <v>0</v>
      </c>
      <c r="F27" s="453">
        <f t="shared" si="2"/>
        <v>1975</v>
      </c>
      <c r="G27" s="453">
        <f t="shared" si="2"/>
        <v>0</v>
      </c>
      <c r="H27" s="453">
        <f t="shared" si="2"/>
        <v>0</v>
      </c>
      <c r="I27" s="454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89" t="s">
        <v>975</v>
      </c>
      <c r="B31" s="700">
        <f>pdeReportingDate</f>
        <v>45013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89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0" t="s">
        <v>8</v>
      </c>
      <c r="B33" s="701" t="str">
        <f>authorName</f>
        <v>Християн Христов Стоянов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0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0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1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1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1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1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1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1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1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Yanka Mitkova</cp:lastModifiedBy>
  <cp:lastPrinted>2021-12-10T13:26:48Z</cp:lastPrinted>
  <dcterms:created xsi:type="dcterms:W3CDTF">2006-09-16T00:00:00Z</dcterms:created>
  <dcterms:modified xsi:type="dcterms:W3CDTF">2023-03-28T08:14:09Z</dcterms:modified>
  <cp:category/>
  <cp:version/>
  <cp:contentType/>
  <cp:contentStatus/>
</cp:coreProperties>
</file>